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rplsk\Downloads\"/>
    </mc:Choice>
  </mc:AlternateContent>
  <xr:revisionPtr revIDLastSave="0" documentId="13_ncr:1_{CFDA4553-BB33-48AA-8889-C37A28650326}" xr6:coauthVersionLast="47" xr6:coauthVersionMax="47" xr10:uidLastSave="{00000000-0000-0000-0000-000000000000}"/>
  <bookViews>
    <workbookView xWindow="-110" yWindow="-110" windowWidth="19420" windowHeight="10300" tabRatio="892" firstSheet="1" activeTab="1" xr2:uid="{00000000-000D-0000-FFFF-FFFF00000000}"/>
  </bookViews>
  <sheets>
    <sheet name="KALENDER PENDIDIKAN" sheetId="1" r:id="rId1"/>
    <sheet name="DATA" sheetId="4" r:id="rId2"/>
    <sheet name="FORM PENGISIAN E-KIERJA SMS 1" sheetId="27" state="hidden" r:id="rId3"/>
    <sheet name="FORM PENGISIAN E-KIERJA SMST 2" sheetId="16" state="hidden" r:id="rId4"/>
    <sheet name="RPM PjBL SEM1" sheetId="37" state="hidden" r:id="rId5"/>
    <sheet name="RPM PjBL SEM2" sheetId="34" state="hidden" r:id="rId6"/>
    <sheet name="RPM PBL SEM1" sheetId="35" state="hidden" r:id="rId7"/>
    <sheet name="RPM PBL SEM2" sheetId="36" state="hidden" r:id="rId8"/>
    <sheet name="COVER" sheetId="14" r:id="rId9"/>
    <sheet name="MINGGU EFEKTIF" sheetId="2" r:id="rId10"/>
    <sheet name="ALOKASI WAKTU GANJIL" sheetId="3" r:id="rId11"/>
    <sheet name="ALOKASI WAKTU GENAP" sheetId="6" r:id="rId12"/>
    <sheet name="PROTA" sheetId="7" r:id="rId13"/>
    <sheet name="POSEM1" sheetId="19" r:id="rId14"/>
    <sheet name="POSEM2" sheetId="11" r:id="rId15"/>
    <sheet name="RPM PjBL SEM1 ADIWIYATA" sheetId="31" r:id="rId16"/>
    <sheet name="RPM PjBL SEM2 ADIWIYATA" sheetId="41" r:id="rId17"/>
    <sheet name="RPM PBL SEM1 ADIWIYATA" sheetId="42" r:id="rId18"/>
    <sheet name="RPM PBL SEM2 ADIWIYATA" sheetId="43" r:id="rId19"/>
    <sheet name="KKTP GANJIL" sheetId="13" state="hidden" r:id="rId20"/>
    <sheet name="KKTP GENAP" sheetId="12" state="hidden" r:id="rId21"/>
  </sheets>
  <definedNames>
    <definedName name="_xlnm._FilterDatabase" localSheetId="10" hidden="1">'ALOKASI WAKTU GANJIL'!$M$21:$M$34</definedName>
    <definedName name="_xlnm._FilterDatabase" localSheetId="11" hidden="1">'ALOKASI WAKTU GENAP'!$M$21:$M$34</definedName>
    <definedName name="_xlnm._FilterDatabase" localSheetId="19" hidden="1">'KKTP GANJIL'!$P$10:$P$29</definedName>
    <definedName name="_xlnm._FilterDatabase" localSheetId="20" hidden="1">'KKTP GENAP'!$P$10:$P$29</definedName>
    <definedName name="_xlnm._FilterDatabase" localSheetId="13" hidden="1">POSEM1!$GH$11:$GH$55</definedName>
    <definedName name="_xlnm._FilterDatabase" localSheetId="14" hidden="1">POSEM2!$GH$11:$GH$55</definedName>
    <definedName name="_xlnm._FilterDatabase" localSheetId="12" hidden="1">PROTA!$H$11:$H$67</definedName>
    <definedName name="_xlnm._FilterDatabase" localSheetId="17" hidden="1">'RPM PBL SEM1 ADIWIYATA'!$H$10:$H$48</definedName>
    <definedName name="_xlnm._FilterDatabase" localSheetId="18" hidden="1">'RPM PBL SEM2 ADIWIYATA'!$H$10:$H$48</definedName>
    <definedName name="_xlnm._FilterDatabase" localSheetId="15" hidden="1">'RPM PjBL SEM1 ADIWIYATA'!$H$10:$H$48</definedName>
    <definedName name="_xlnm._FilterDatabase" localSheetId="16" hidden="1">'RPM PjBL SEM2 ADIWIYATA'!$H$10:$H$48</definedName>
    <definedName name="AGUSTUS1">'KALENDER PENDIDIKAN'!$I$4:$N$4</definedName>
    <definedName name="AGUSTUS2">'KALENDER PENDIDIKAN'!$I$5:$N$5</definedName>
    <definedName name="AGUSTUS3">'KALENDER PENDIDIKAN'!$I$6:$N$6</definedName>
    <definedName name="AGUSTUS4">'KALENDER PENDIDIKAN'!$I$7:$N$7</definedName>
    <definedName name="AGUSTUS5">'KALENDER PENDIDIKAN'!$I$8:$N$8</definedName>
    <definedName name="AGUSTUS6">'KALENDER PENDIDIKAN'!$I$9:$N$9</definedName>
    <definedName name="APRIL1">'KALENDER PENDIDIKAN'!$W$13:$AB$13</definedName>
    <definedName name="APRIL2">'KALENDER PENDIDIKAN'!$W$14:$AB$14</definedName>
    <definedName name="APRIL3">'KALENDER PENDIDIKAN'!$W$15:$AB$15</definedName>
    <definedName name="APRIL4">'KALENDER PENDIDIKAN'!$W$16:$AB$16</definedName>
    <definedName name="APRIL5">'KALENDER PENDIDIKAN'!$W$17:$AB$17</definedName>
    <definedName name="APRIL6">'KALENDER PENDIDIKAN'!$W$18:$AB$18</definedName>
    <definedName name="datas1">DATA!$A$24:$O$44</definedName>
    <definedName name="datasemester1">DATA!$C$25:$O$44</definedName>
    <definedName name="datasm1">DATA!$A$25:$S$44</definedName>
    <definedName name="datasm2">DATA!$A$49:$S$68</definedName>
    <definedName name="DESEMBER1">'KALENDER PENDIDIKAN'!$AK$4:$AP$4</definedName>
    <definedName name="DESEMBER2">'KALENDER PENDIDIKAN'!$AK$5:$AP$5</definedName>
    <definedName name="DESEMBER3">'KALENDER PENDIDIKAN'!$AK$6:$AP$6</definedName>
    <definedName name="DESEMBER4">'KALENDER PENDIDIKAN'!$AK$7:$AP$7</definedName>
    <definedName name="DESEMBER5">'KALENDER PENDIDIKAN'!$AK$8:$AP$8</definedName>
    <definedName name="DESEMBER6">'KALENDER PENDIDIKAN'!$AK$9:$AP$9</definedName>
    <definedName name="FEBRUARI1">'KALENDER PENDIDIKAN'!$I$13:$N$13</definedName>
    <definedName name="FEBRUARI2">'KALENDER PENDIDIKAN'!$I$14:$N$14</definedName>
    <definedName name="FEBRUARI3">'KALENDER PENDIDIKAN'!$I$15:$N$15</definedName>
    <definedName name="FEBRUARI4">'KALENDER PENDIDIKAN'!$I$16:$N$16</definedName>
    <definedName name="FEBRUARI5">'KALENDER PENDIDIKAN'!$I$17:$N$17</definedName>
    <definedName name="FEBRUARI6">'KALENDER PENDIDIKAN'!$I$18:$N$18</definedName>
    <definedName name="JANUARI1">'KALENDER PENDIDIKAN'!$B$13:$G$13</definedName>
    <definedName name="JANUARI2">'KALENDER PENDIDIKAN'!$B$14:$G$14</definedName>
    <definedName name="JANUARI3">'KALENDER PENDIDIKAN'!$B$15:$G$15</definedName>
    <definedName name="JANUARI4">'KALENDER PENDIDIKAN'!$B$16:$G$16</definedName>
    <definedName name="JANUARI5">'KALENDER PENDIDIKAN'!$B$17:$G$17</definedName>
    <definedName name="JANUARI6">'KALENDER PENDIDIKAN'!$B$18:$G$18</definedName>
    <definedName name="JULI1">'KALENDER PENDIDIKAN'!$B$4:$G$4</definedName>
    <definedName name="JULI2">'KALENDER PENDIDIKAN'!$B$5:$G$5</definedName>
    <definedName name="JULI3">'KALENDER PENDIDIKAN'!$B$6:$G$6</definedName>
    <definedName name="JULI4">'KALENDER PENDIDIKAN'!$B$7:$G$7</definedName>
    <definedName name="JULI5">'KALENDER PENDIDIKAN'!$B$8:$G$8</definedName>
    <definedName name="JULI6">'KALENDER PENDIDIKAN'!$B$9:$G$9</definedName>
    <definedName name="JUNI1">'KALENDER PENDIDIKAN'!$AK$13:$AP$13</definedName>
    <definedName name="JUNI2">'KALENDER PENDIDIKAN'!$AK$14:$AP$14</definedName>
    <definedName name="JUNI3">'KALENDER PENDIDIKAN'!$AK$15:$AP$15</definedName>
    <definedName name="JUNI4">'KALENDER PENDIDIKAN'!$AK$16:$AP$16</definedName>
    <definedName name="JUNI5">'KALENDER PENDIDIKAN'!$AK$17:$AP$17</definedName>
    <definedName name="JUNI6">'KALENDER PENDIDIKAN'!$AK$18:$AP$18</definedName>
    <definedName name="MARET1">'KALENDER PENDIDIKAN'!$P$13:$U$13</definedName>
    <definedName name="MARET2">'KALENDER PENDIDIKAN'!$P$14:$U$14</definedName>
    <definedName name="MARET3">'KALENDER PENDIDIKAN'!$P$15:$U$15</definedName>
    <definedName name="MARET4">'KALENDER PENDIDIKAN'!$P$16:$U$16</definedName>
    <definedName name="MARET5">'KALENDER PENDIDIKAN'!$P$17:$U$17</definedName>
    <definedName name="MARET6">'KALENDER PENDIDIKAN'!$P$18:$U$18</definedName>
    <definedName name="MEII1">'KALENDER PENDIDIKAN'!$AD$13:$AI$13</definedName>
    <definedName name="MEII2">'KALENDER PENDIDIKAN'!$AD$14:$AI$14</definedName>
    <definedName name="MEII3">'KALENDER PENDIDIKAN'!$AD$15:$AI$15</definedName>
    <definedName name="MEII4">'KALENDER PENDIDIKAN'!$AD$16:$AI$16</definedName>
    <definedName name="MEII5">'KALENDER PENDIDIKAN'!$AD$17:$AI$17</definedName>
    <definedName name="MEII6">'KALENDER PENDIDIKAN'!$AD$18:$AI$18</definedName>
    <definedName name="NOVEMBER1">'KALENDER PENDIDIKAN'!$AD$4:$AI$4</definedName>
    <definedName name="NOVEMBER2">'KALENDER PENDIDIKAN'!$AD$5:$AI$5</definedName>
    <definedName name="NOVEMBER3">'KALENDER PENDIDIKAN'!$AD$6:$AI$6</definedName>
    <definedName name="NOVEMBER4">'KALENDER PENDIDIKAN'!$AD$7:$AI$7</definedName>
    <definedName name="NOVEMBER5">'KALENDER PENDIDIKAN'!$AD$8:$AI$8</definedName>
    <definedName name="NOVEMBER6">'KALENDER PENDIDIKAN'!$AD$9:$AI$9</definedName>
    <definedName name="OKTOBER1">'KALENDER PENDIDIKAN'!$W$4:$AB$4</definedName>
    <definedName name="OKTOBER2">'KALENDER PENDIDIKAN'!$W$5:$AB$5</definedName>
    <definedName name="OKTOBER3">'KALENDER PENDIDIKAN'!$W$6:$AB$6</definedName>
    <definedName name="OKTOBER4">'KALENDER PENDIDIKAN'!$W$7:$AB$7</definedName>
    <definedName name="OKTOBER5">'KALENDER PENDIDIKAN'!$W$8:$AB$8</definedName>
    <definedName name="OKTOBER6">'KALENDER PENDIDIKAN'!$W$9:$AB$9</definedName>
    <definedName name="_xlnm.Print_Area" localSheetId="10">'ALOKASI WAKTU GANJIL'!$A$1:$J$42</definedName>
    <definedName name="_xlnm.Print_Area" localSheetId="11">'ALOKASI WAKTU GENAP'!$A$1:$J$42</definedName>
    <definedName name="_xlnm.Print_Area" localSheetId="8">COVER!$A$1:$I$33</definedName>
    <definedName name="_xlnm.Print_Area" localSheetId="19">'KKTP GANJIL'!$A$1:$N$38</definedName>
    <definedName name="_xlnm.Print_Area" localSheetId="20">'KKTP GENAP'!$A$1:$N$38</definedName>
    <definedName name="_xlnm.Print_Area" localSheetId="9">'MINGGU EFEKTIF'!$A$1:$G$29</definedName>
    <definedName name="_xlnm.Print_Area" localSheetId="13">POSEM1!$A$1:$GB$64</definedName>
    <definedName name="_xlnm.Print_Area" localSheetId="14">POSEM2!$A$1:$DQ$63</definedName>
    <definedName name="_xlnm.Print_Area" localSheetId="12">PROTA!$A$1:$F$76</definedName>
    <definedName name="_xlnm.Print_Area" localSheetId="6">'RPM PBL SEM1'!$A$1:$G$100</definedName>
    <definedName name="_xlnm.Print_Area" localSheetId="17">'RPM PBL SEM1 ADIWIYATA'!$A$1:$G$106</definedName>
    <definedName name="_xlnm.Print_Area" localSheetId="7">'RPM PBL SEM2'!$A$1:$G$100</definedName>
    <definedName name="_xlnm.Print_Area" localSheetId="18">'RPM PBL SEM2 ADIWIYATA'!$A$1:$G$106</definedName>
    <definedName name="_xlnm.Print_Area" localSheetId="4">'RPM PjBL SEM1'!$A$1:$G$94</definedName>
    <definedName name="_xlnm.Print_Area" localSheetId="15">'RPM PjBL SEM1 ADIWIYATA'!$A$1:$G$108</definedName>
    <definedName name="_xlnm.Print_Area" localSheetId="5">'RPM PjBL SEM2'!$A$1:$G$94</definedName>
    <definedName name="_xlnm.Print_Area" localSheetId="16">'RPM PjBL SEM2 ADIWIYATA'!$A$1:$G$108</definedName>
    <definedName name="SEPTEMBER1">'KALENDER PENDIDIKAN'!$P$4:$U$4</definedName>
    <definedName name="SEPTEMBER2">'KALENDER PENDIDIKAN'!$P$5:$U$5</definedName>
    <definedName name="SEPTEMBER3">'KALENDER PENDIDIKAN'!$P$6:$U$6</definedName>
    <definedName name="SEPTEMBER4">'KALENDER PENDIDIKAN'!$P$7:$U$7</definedName>
    <definedName name="SEPTEMBER5">'KALENDER PENDIDIKAN'!$P$8:$U$8</definedName>
    <definedName name="SEPTEMBER6">'KALENDER PENDIDIKAN'!$P$9:$U$9</definedName>
    <definedName name="whehe1">DATA!$T$25:$AB$43</definedName>
    <definedName name="whehe2">DATA!$T$49:$AB$67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6" i="43" l="1"/>
  <c r="B106" i="43"/>
  <c r="F105" i="43"/>
  <c r="B105" i="43"/>
  <c r="B100" i="43"/>
  <c r="F99" i="43"/>
  <c r="C35" i="43"/>
  <c r="D23" i="43"/>
  <c r="F7" i="43"/>
  <c r="F6" i="43"/>
  <c r="F5" i="43"/>
  <c r="K3" i="43"/>
  <c r="K2" i="43"/>
  <c r="J67" i="43" s="1"/>
  <c r="D67" i="43" s="1"/>
  <c r="F106" i="42"/>
  <c r="B106" i="42"/>
  <c r="F105" i="42"/>
  <c r="B105" i="42"/>
  <c r="B100" i="42"/>
  <c r="F99" i="42"/>
  <c r="C35" i="42"/>
  <c r="D23" i="42"/>
  <c r="F7" i="42"/>
  <c r="F6" i="42"/>
  <c r="F5" i="42"/>
  <c r="K3" i="42"/>
  <c r="K2" i="42"/>
  <c r="J54" i="42" s="1"/>
  <c r="D54" i="42" s="1"/>
  <c r="J66" i="41"/>
  <c r="J61" i="41"/>
  <c r="J38" i="41"/>
  <c r="D38" i="41" s="1"/>
  <c r="C38" i="41" s="1"/>
  <c r="J32" i="41"/>
  <c r="J29" i="41"/>
  <c r="J20" i="41"/>
  <c r="K20" i="41" s="1"/>
  <c r="J17" i="41"/>
  <c r="K17" i="41" s="1"/>
  <c r="J14" i="41"/>
  <c r="F8" i="41"/>
  <c r="F108" i="41"/>
  <c r="B108" i="41"/>
  <c r="F107" i="41"/>
  <c r="B107" i="41"/>
  <c r="B102" i="41"/>
  <c r="F101" i="41"/>
  <c r="C35" i="41"/>
  <c r="D23" i="41"/>
  <c r="F7" i="41"/>
  <c r="F6" i="41"/>
  <c r="F5" i="41"/>
  <c r="K3" i="41"/>
  <c r="K2" i="41"/>
  <c r="J67" i="41" s="1"/>
  <c r="D67" i="41" s="1"/>
  <c r="T49" i="4"/>
  <c r="T67" i="4"/>
  <c r="T66" i="4"/>
  <c r="T65" i="4"/>
  <c r="T64" i="4"/>
  <c r="T63" i="4"/>
  <c r="T62" i="4"/>
  <c r="T61" i="4"/>
  <c r="T60" i="4"/>
  <c r="T59" i="4"/>
  <c r="T58" i="4"/>
  <c r="T57" i="4"/>
  <c r="T56" i="4"/>
  <c r="T55" i="4"/>
  <c r="T54" i="4"/>
  <c r="T53" i="4"/>
  <c r="T52" i="4"/>
  <c r="T51" i="4"/>
  <c r="T50" i="4"/>
  <c r="AF57" i="11"/>
  <c r="J13" i="41" l="1"/>
  <c r="K13" i="41" s="1"/>
  <c r="J18" i="41"/>
  <c r="J31" i="41"/>
  <c r="J54" i="41"/>
  <c r="D54" i="41" s="1"/>
  <c r="J77" i="41"/>
  <c r="F8" i="43"/>
  <c r="J16" i="43"/>
  <c r="K16" i="43" s="1"/>
  <c r="J20" i="43"/>
  <c r="K20" i="43" s="1"/>
  <c r="H20" i="43" s="1"/>
  <c r="J31" i="43"/>
  <c r="J38" i="43"/>
  <c r="D38" i="43" s="1"/>
  <c r="C38" i="43" s="1"/>
  <c r="J66" i="43"/>
  <c r="D66" i="43" s="1"/>
  <c r="J13" i="43"/>
  <c r="K13" i="43" s="1"/>
  <c r="D13" i="43" s="1"/>
  <c r="C13" i="43" s="1"/>
  <c r="J17" i="43"/>
  <c r="K17" i="43" s="1"/>
  <c r="J28" i="43"/>
  <c r="J32" i="43"/>
  <c r="J54" i="43"/>
  <c r="D54" i="43" s="1"/>
  <c r="J16" i="41"/>
  <c r="K16" i="41" s="1"/>
  <c r="J28" i="41"/>
  <c r="J33" i="41"/>
  <c r="J14" i="43"/>
  <c r="K14" i="43" s="1"/>
  <c r="J18" i="43"/>
  <c r="J29" i="43"/>
  <c r="J33" i="43"/>
  <c r="J60" i="43"/>
  <c r="D58" i="43" s="1"/>
  <c r="J75" i="43"/>
  <c r="J15" i="43"/>
  <c r="K15" i="43" s="1"/>
  <c r="J19" i="43"/>
  <c r="K19" i="43" s="1"/>
  <c r="J30" i="43"/>
  <c r="J34" i="43"/>
  <c r="D32" i="43" s="1"/>
  <c r="C32" i="43" s="1"/>
  <c r="J62" i="43"/>
  <c r="D62" i="43" s="1"/>
  <c r="J82" i="43"/>
  <c r="D17" i="43"/>
  <c r="C17" i="43" s="1"/>
  <c r="H17" i="43"/>
  <c r="D20" i="43"/>
  <c r="C20" i="43" s="1"/>
  <c r="H16" i="43"/>
  <c r="D16" i="43"/>
  <c r="C16" i="43" s="1"/>
  <c r="K18" i="43"/>
  <c r="D75" i="43"/>
  <c r="J15" i="41"/>
  <c r="K15" i="41" s="1"/>
  <c r="J19" i="41"/>
  <c r="K19" i="41" s="1"/>
  <c r="J30" i="41"/>
  <c r="J34" i="41"/>
  <c r="D32" i="41" s="1"/>
  <c r="C32" i="41" s="1"/>
  <c r="J63" i="41"/>
  <c r="D63" i="41" s="1"/>
  <c r="J83" i="41"/>
  <c r="J38" i="42"/>
  <c r="D38" i="42" s="1"/>
  <c r="C38" i="42" s="1"/>
  <c r="J62" i="42"/>
  <c r="D62" i="42" s="1"/>
  <c r="J34" i="42"/>
  <c r="D32" i="42" s="1"/>
  <c r="C32" i="42" s="1"/>
  <c r="J67" i="42"/>
  <c r="D67" i="42" s="1"/>
  <c r="J82" i="42"/>
  <c r="J28" i="42"/>
  <c r="J29" i="42"/>
  <c r="J30" i="42"/>
  <c r="J32" i="42"/>
  <c r="J60" i="42"/>
  <c r="D58" i="42" s="1"/>
  <c r="J66" i="42"/>
  <c r="D66" i="42" s="1"/>
  <c r="J75" i="42"/>
  <c r="D75" i="42" s="1"/>
  <c r="F8" i="42"/>
  <c r="J31" i="42"/>
  <c r="J33" i="42"/>
  <c r="D17" i="41"/>
  <c r="C17" i="41" s="1"/>
  <c r="H17" i="41"/>
  <c r="H20" i="41"/>
  <c r="D20" i="41"/>
  <c r="C20" i="41" s="1"/>
  <c r="D13" i="41"/>
  <c r="C13" i="41" s="1"/>
  <c r="H13" i="41"/>
  <c r="H16" i="41"/>
  <c r="D16" i="41"/>
  <c r="C16" i="41" s="1"/>
  <c r="K14" i="41"/>
  <c r="K18" i="41"/>
  <c r="D59" i="41"/>
  <c r="D66" i="41"/>
  <c r="D77" i="41"/>
  <c r="H13" i="43" l="1"/>
  <c r="D60" i="43"/>
  <c r="D61" i="41"/>
  <c r="D77" i="43"/>
  <c r="D82" i="43"/>
  <c r="H30" i="43"/>
  <c r="D30" i="43"/>
  <c r="C30" i="43" s="1"/>
  <c r="H29" i="43"/>
  <c r="D29" i="43"/>
  <c r="C29" i="43" s="1"/>
  <c r="H14" i="43"/>
  <c r="D14" i="43"/>
  <c r="C14" i="43" s="1"/>
  <c r="D15" i="43"/>
  <c r="C15" i="43" s="1"/>
  <c r="H15" i="43"/>
  <c r="D28" i="43"/>
  <c r="C28" i="43" s="1"/>
  <c r="H28" i="43"/>
  <c r="H18" i="43"/>
  <c r="D18" i="43"/>
  <c r="C18" i="43" s="1"/>
  <c r="H19" i="43"/>
  <c r="D19" i="43"/>
  <c r="C19" i="43" s="1"/>
  <c r="D80" i="41"/>
  <c r="D83" i="41"/>
  <c r="D60" i="42"/>
  <c r="D30" i="42"/>
  <c r="C30" i="42" s="1"/>
  <c r="H30" i="42"/>
  <c r="D29" i="42"/>
  <c r="C29" i="42" s="1"/>
  <c r="H29" i="42"/>
  <c r="H28" i="42"/>
  <c r="D28" i="42"/>
  <c r="C28" i="42" s="1"/>
  <c r="D77" i="42"/>
  <c r="D82" i="42"/>
  <c r="H15" i="41"/>
  <c r="D15" i="41"/>
  <c r="C15" i="41" s="1"/>
  <c r="H28" i="41"/>
  <c r="D28" i="41"/>
  <c r="C28" i="41" s="1"/>
  <c r="H30" i="41"/>
  <c r="D30" i="41"/>
  <c r="C30" i="41" s="1"/>
  <c r="H18" i="41"/>
  <c r="D18" i="41"/>
  <c r="C18" i="41" s="1"/>
  <c r="H29" i="41"/>
  <c r="D29" i="41"/>
  <c r="C29" i="41" s="1"/>
  <c r="H14" i="41"/>
  <c r="D14" i="41"/>
  <c r="C14" i="41" s="1"/>
  <c r="H19" i="41"/>
  <c r="D19" i="41"/>
  <c r="C19" i="41" s="1"/>
  <c r="M21" i="6" l="1"/>
  <c r="T26" i="4"/>
  <c r="T27" i="4"/>
  <c r="T28" i="4"/>
  <c r="T29" i="4"/>
  <c r="T30" i="4"/>
  <c r="T31" i="4"/>
  <c r="T32" i="4"/>
  <c r="T33" i="4"/>
  <c r="T34" i="4"/>
  <c r="T35" i="4"/>
  <c r="T36" i="4"/>
  <c r="T37" i="4"/>
  <c r="T38" i="4"/>
  <c r="T39" i="4"/>
  <c r="T40" i="4"/>
  <c r="T41" i="4"/>
  <c r="T42" i="4"/>
  <c r="T43" i="4"/>
  <c r="T44" i="4"/>
  <c r="T25" i="4"/>
  <c r="F94" i="37"/>
  <c r="B94" i="37"/>
  <c r="F93" i="37"/>
  <c r="B93" i="37"/>
  <c r="B88" i="37"/>
  <c r="F87" i="37"/>
  <c r="C32" i="37"/>
  <c r="D20" i="37"/>
  <c r="C17" i="37"/>
  <c r="C16" i="37"/>
  <c r="C15" i="37"/>
  <c r="C14" i="37"/>
  <c r="C13" i="37"/>
  <c r="F7" i="37"/>
  <c r="F6" i="37"/>
  <c r="F5" i="37"/>
  <c r="K3" i="37"/>
  <c r="K2" i="37"/>
  <c r="J50" i="37" s="1"/>
  <c r="D50" i="37" s="1"/>
  <c r="J62" i="36"/>
  <c r="J50" i="36"/>
  <c r="J29" i="36"/>
  <c r="J25" i="36"/>
  <c r="F6" i="36"/>
  <c r="F100" i="36"/>
  <c r="B100" i="36"/>
  <c r="F99" i="36"/>
  <c r="B99" i="36"/>
  <c r="B94" i="36"/>
  <c r="F93" i="36"/>
  <c r="C32" i="36"/>
  <c r="D20" i="36"/>
  <c r="C17" i="36"/>
  <c r="C16" i="36"/>
  <c r="C15" i="36"/>
  <c r="C14" i="36"/>
  <c r="C13" i="36"/>
  <c r="F7" i="36"/>
  <c r="F5" i="36"/>
  <c r="K3" i="36"/>
  <c r="K2" i="36"/>
  <c r="J70" i="36" s="1"/>
  <c r="F100" i="35"/>
  <c r="B100" i="35"/>
  <c r="F99" i="35"/>
  <c r="B99" i="35"/>
  <c r="B94" i="35"/>
  <c r="F93" i="35"/>
  <c r="C32" i="35"/>
  <c r="D20" i="35"/>
  <c r="C17" i="35"/>
  <c r="C16" i="35"/>
  <c r="C15" i="35"/>
  <c r="C14" i="35"/>
  <c r="C13" i="35"/>
  <c r="F7" i="35"/>
  <c r="F6" i="35"/>
  <c r="F5" i="35"/>
  <c r="K3" i="35"/>
  <c r="K2" i="35"/>
  <c r="J70" i="35" s="1"/>
  <c r="D70" i="35" s="1"/>
  <c r="A33" i="12"/>
  <c r="A33" i="13"/>
  <c r="C58" i="11"/>
  <c r="C62" i="11"/>
  <c r="C58" i="19"/>
  <c r="A71" i="7"/>
  <c r="B37" i="6"/>
  <c r="B37" i="3"/>
  <c r="A23" i="2"/>
  <c r="B88" i="34"/>
  <c r="B102" i="31"/>
  <c r="F8" i="36" l="1"/>
  <c r="J27" i="36"/>
  <c r="J31" i="36"/>
  <c r="D29" i="36" s="1"/>
  <c r="C29" i="36" s="1"/>
  <c r="J57" i="36"/>
  <c r="J77" i="36"/>
  <c r="J28" i="36"/>
  <c r="J35" i="36"/>
  <c r="D35" i="36" s="1"/>
  <c r="C35" i="36" s="1"/>
  <c r="J61" i="36"/>
  <c r="D61" i="36" s="1"/>
  <c r="J26" i="36"/>
  <c r="J30" i="36"/>
  <c r="J55" i="36"/>
  <c r="D53" i="36" s="1"/>
  <c r="J17" i="42"/>
  <c r="K17" i="42" s="1"/>
  <c r="J15" i="42"/>
  <c r="K15" i="42" s="1"/>
  <c r="J19" i="42"/>
  <c r="K19" i="42" s="1"/>
  <c r="J16" i="42"/>
  <c r="K16" i="42" s="1"/>
  <c r="J14" i="42"/>
  <c r="K14" i="42" s="1"/>
  <c r="J20" i="42"/>
  <c r="K20" i="42" s="1"/>
  <c r="J13" i="42"/>
  <c r="K13" i="42" s="1"/>
  <c r="J18" i="42"/>
  <c r="K18" i="42" s="1"/>
  <c r="F8" i="37"/>
  <c r="J25" i="37"/>
  <c r="J31" i="37"/>
  <c r="D29" i="37" s="1"/>
  <c r="C29" i="37" s="1"/>
  <c r="J35" i="37"/>
  <c r="D35" i="37" s="1"/>
  <c r="C35" i="37" s="1"/>
  <c r="J57" i="37"/>
  <c r="J61" i="37"/>
  <c r="D61" i="37" s="1"/>
  <c r="J71" i="37"/>
  <c r="J27" i="37"/>
  <c r="J29" i="37"/>
  <c r="J55" i="37"/>
  <c r="D53" i="37" s="1"/>
  <c r="J60" i="37"/>
  <c r="D60" i="37" s="1"/>
  <c r="J67" i="37"/>
  <c r="D67" i="37" s="1"/>
  <c r="J26" i="37"/>
  <c r="J28" i="37"/>
  <c r="J30" i="37"/>
  <c r="D50" i="36"/>
  <c r="D70" i="36"/>
  <c r="D62" i="36"/>
  <c r="D26" i="36"/>
  <c r="C26" i="36" s="1"/>
  <c r="J26" i="35"/>
  <c r="J27" i="35"/>
  <c r="J61" i="35"/>
  <c r="D61" i="35" s="1"/>
  <c r="J30" i="35"/>
  <c r="J28" i="35"/>
  <c r="J55" i="35"/>
  <c r="D53" i="35" s="1"/>
  <c r="J29" i="35"/>
  <c r="J50" i="35"/>
  <c r="D50" i="35" s="1"/>
  <c r="J25" i="35"/>
  <c r="J31" i="35"/>
  <c r="D29" i="35" s="1"/>
  <c r="C29" i="35" s="1"/>
  <c r="J35" i="35"/>
  <c r="D35" i="35" s="1"/>
  <c r="C35" i="35" s="1"/>
  <c r="J57" i="35"/>
  <c r="J62" i="35"/>
  <c r="D62" i="35" s="1"/>
  <c r="F8" i="35"/>
  <c r="J77" i="35"/>
  <c r="D14" i="42" l="1"/>
  <c r="C14" i="42" s="1"/>
  <c r="H14" i="42"/>
  <c r="D17" i="42"/>
  <c r="C17" i="42" s="1"/>
  <c r="H17" i="42"/>
  <c r="D18" i="42"/>
  <c r="C18" i="42" s="1"/>
  <c r="H18" i="42"/>
  <c r="H16" i="42"/>
  <c r="D16" i="42"/>
  <c r="C16" i="42" s="1"/>
  <c r="D13" i="42"/>
  <c r="C13" i="42" s="1"/>
  <c r="H13" i="42"/>
  <c r="H19" i="42"/>
  <c r="D19" i="42"/>
  <c r="C19" i="42" s="1"/>
  <c r="H20" i="42"/>
  <c r="D20" i="42"/>
  <c r="C20" i="42" s="1"/>
  <c r="D15" i="42"/>
  <c r="C15" i="42" s="1"/>
  <c r="H15" i="42"/>
  <c r="D25" i="35"/>
  <c r="C25" i="35" s="1"/>
  <c r="D26" i="37"/>
  <c r="C26" i="37" s="1"/>
  <c r="D57" i="37"/>
  <c r="D55" i="37"/>
  <c r="D68" i="37"/>
  <c r="D71" i="37"/>
  <c r="D27" i="37"/>
  <c r="C27" i="37" s="1"/>
  <c r="D25" i="37"/>
  <c r="C25" i="37" s="1"/>
  <c r="D25" i="36"/>
  <c r="C25" i="36" s="1"/>
  <c r="D27" i="36"/>
  <c r="C27" i="36" s="1"/>
  <c r="D57" i="36"/>
  <c r="D55" i="36"/>
  <c r="D72" i="36"/>
  <c r="D77" i="36"/>
  <c r="D26" i="35"/>
  <c r="C26" i="35" s="1"/>
  <c r="D27" i="35"/>
  <c r="C27" i="35" s="1"/>
  <c r="D55" i="35"/>
  <c r="D57" i="35"/>
  <c r="D72" i="35"/>
  <c r="D77" i="35"/>
  <c r="GH45" i="11" l="1"/>
  <c r="GH12" i="11"/>
  <c r="J6" i="7"/>
  <c r="N3" i="6"/>
  <c r="I30" i="6" s="1"/>
  <c r="J3" i="7"/>
  <c r="N3" i="3"/>
  <c r="I30" i="3" s="1"/>
  <c r="N2" i="6"/>
  <c r="N2" i="3"/>
  <c r="J2" i="7"/>
  <c r="J5" i="7"/>
  <c r="D35" i="7"/>
  <c r="D55" i="19" s="1"/>
  <c r="C36" i="7"/>
  <c r="D36" i="7"/>
  <c r="F87" i="34"/>
  <c r="F101" i="31"/>
  <c r="F94" i="34"/>
  <c r="B94" i="34"/>
  <c r="F93" i="34"/>
  <c r="B93" i="34"/>
  <c r="C32" i="34"/>
  <c r="D20" i="34"/>
  <c r="C17" i="34"/>
  <c r="C16" i="34"/>
  <c r="C15" i="34"/>
  <c r="C14" i="34"/>
  <c r="C13" i="34"/>
  <c r="F7" i="34"/>
  <c r="F6" i="34"/>
  <c r="F5" i="34"/>
  <c r="K3" i="34"/>
  <c r="K2" i="34"/>
  <c r="J71" i="34" s="1"/>
  <c r="D71" i="34" s="1"/>
  <c r="C35" i="31"/>
  <c r="D23" i="31"/>
  <c r="M11" i="3"/>
  <c r="G26" i="3"/>
  <c r="C50" i="4"/>
  <c r="C52" i="4"/>
  <c r="C54" i="4"/>
  <c r="C56" i="4"/>
  <c r="C58" i="4"/>
  <c r="C60" i="4"/>
  <c r="C62" i="4"/>
  <c r="C64" i="4"/>
  <c r="C66" i="4"/>
  <c r="C68" i="4"/>
  <c r="C26" i="4"/>
  <c r="C28" i="4"/>
  <c r="C30" i="4"/>
  <c r="C32" i="4"/>
  <c r="C34" i="4"/>
  <c r="C36" i="4"/>
  <c r="C38" i="4"/>
  <c r="C40" i="4"/>
  <c r="C42" i="4"/>
  <c r="E22" i="2"/>
  <c r="H36" i="3"/>
  <c r="H36" i="6"/>
  <c r="E70" i="7"/>
  <c r="AF57" i="19"/>
  <c r="J32" i="13"/>
  <c r="J32" i="12"/>
  <c r="M13" i="3"/>
  <c r="C67" i="7" l="1"/>
  <c r="C66" i="7"/>
  <c r="C54" i="7"/>
  <c r="C62" i="7"/>
  <c r="C34" i="7"/>
  <c r="C37" i="7"/>
  <c r="C33" i="7"/>
  <c r="C25" i="7"/>
  <c r="C55" i="7"/>
  <c r="E63" i="7"/>
  <c r="E47" i="7"/>
  <c r="E66" i="7"/>
  <c r="E46" i="7"/>
  <c r="E62" i="7"/>
  <c r="E67" i="7"/>
  <c r="D68" i="34"/>
  <c r="E18" i="7"/>
  <c r="C18" i="19" s="1"/>
  <c r="E26" i="7"/>
  <c r="C38" i="7"/>
  <c r="C26" i="7"/>
  <c r="E38" i="7"/>
  <c r="E33" i="7"/>
  <c r="E17" i="7"/>
  <c r="E34" i="7"/>
  <c r="E37" i="7"/>
  <c r="E25" i="7"/>
  <c r="E55" i="7"/>
  <c r="E54" i="7"/>
  <c r="C63" i="7"/>
  <c r="K30" i="6"/>
  <c r="I31" i="6"/>
  <c r="K31" i="6" s="1"/>
  <c r="I31" i="3"/>
  <c r="J25" i="34"/>
  <c r="F8" i="34"/>
  <c r="J35" i="34"/>
  <c r="D35" i="34" s="1"/>
  <c r="C35" i="34" s="1"/>
  <c r="J60" i="34"/>
  <c r="D60" i="34" s="1"/>
  <c r="J26" i="34"/>
  <c r="J29" i="34"/>
  <c r="J50" i="34"/>
  <c r="D50" i="34" s="1"/>
  <c r="J61" i="34"/>
  <c r="D61" i="34" s="1"/>
  <c r="J27" i="34"/>
  <c r="J30" i="34"/>
  <c r="J55" i="34"/>
  <c r="D53" i="34" s="1"/>
  <c r="J67" i="34"/>
  <c r="D67" i="34" s="1"/>
  <c r="J28" i="34"/>
  <c r="J31" i="34"/>
  <c r="J57" i="34"/>
  <c r="D55" i="34" s="1"/>
  <c r="F108" i="31"/>
  <c r="B108" i="31"/>
  <c r="F107" i="31"/>
  <c r="B107" i="31"/>
  <c r="F7" i="31"/>
  <c r="F6" i="31"/>
  <c r="F5" i="31"/>
  <c r="K3" i="31"/>
  <c r="K2" i="31"/>
  <c r="J17" i="31" l="1"/>
  <c r="K17" i="31" s="1"/>
  <c r="J14" i="31"/>
  <c r="K14" i="31" s="1"/>
  <c r="J20" i="31"/>
  <c r="K20" i="31" s="1"/>
  <c r="J16" i="31"/>
  <c r="K16" i="31" s="1"/>
  <c r="J18" i="31"/>
  <c r="K18" i="31" s="1"/>
  <c r="J13" i="31"/>
  <c r="J19" i="31"/>
  <c r="K19" i="31" s="1"/>
  <c r="H19" i="31" s="1"/>
  <c r="J15" i="31"/>
  <c r="K15" i="31" s="1"/>
  <c r="J28" i="31"/>
  <c r="H28" i="31" s="1"/>
  <c r="D29" i="34"/>
  <c r="C29" i="34" s="1"/>
  <c r="D26" i="34"/>
  <c r="C26" i="34" s="1"/>
  <c r="D57" i="34"/>
  <c r="D25" i="34"/>
  <c r="C25" i="34" s="1"/>
  <c r="D27" i="34"/>
  <c r="C27" i="34" s="1"/>
  <c r="J34" i="31"/>
  <c r="D32" i="31" s="1"/>
  <c r="J33" i="31"/>
  <c r="J61" i="31"/>
  <c r="J66" i="31"/>
  <c r="D66" i="31" s="1"/>
  <c r="J83" i="31"/>
  <c r="J67" i="31"/>
  <c r="D67" i="31" s="1"/>
  <c r="J63" i="31"/>
  <c r="D61" i="31" s="1"/>
  <c r="J54" i="31"/>
  <c r="D54" i="31" s="1"/>
  <c r="J77" i="31"/>
  <c r="D77" i="31" s="1"/>
  <c r="F8" i="31"/>
  <c r="J38" i="31"/>
  <c r="D38" i="31" s="1"/>
  <c r="C38" i="31" s="1"/>
  <c r="J29" i="31"/>
  <c r="J32" i="31"/>
  <c r="H30" i="31" s="1"/>
  <c r="J31" i="31"/>
  <c r="J30" i="31"/>
  <c r="H29" i="31" s="1"/>
  <c r="C35" i="27"/>
  <c r="D16" i="31" l="1"/>
  <c r="C16" i="31" s="1"/>
  <c r="H16" i="31"/>
  <c r="D20" i="31"/>
  <c r="C20" i="31" s="1"/>
  <c r="H20" i="31"/>
  <c r="D14" i="31"/>
  <c r="C14" i="31" s="1"/>
  <c r="H14" i="31"/>
  <c r="D15" i="31"/>
  <c r="C15" i="31" s="1"/>
  <c r="H15" i="31"/>
  <c r="D18" i="31"/>
  <c r="C18" i="31" s="1"/>
  <c r="H18" i="31"/>
  <c r="D17" i="31"/>
  <c r="C17" i="31" s="1"/>
  <c r="H17" i="31"/>
  <c r="D19" i="31"/>
  <c r="C19" i="31" s="1"/>
  <c r="K13" i="31"/>
  <c r="D80" i="31"/>
  <c r="D83" i="31"/>
  <c r="C32" i="31"/>
  <c r="D63" i="31"/>
  <c r="D59" i="31"/>
  <c r="D28" i="31"/>
  <c r="C28" i="31" s="1"/>
  <c r="D30" i="31"/>
  <c r="C30" i="31" s="1"/>
  <c r="D29" i="31"/>
  <c r="C29" i="31" s="1"/>
  <c r="GH14" i="11"/>
  <c r="GH16" i="11"/>
  <c r="GH19" i="11"/>
  <c r="GH21" i="11"/>
  <c r="GH23" i="11"/>
  <c r="GH25" i="11"/>
  <c r="GH28" i="11"/>
  <c r="GH32" i="11"/>
  <c r="GH34" i="11"/>
  <c r="GH37" i="11"/>
  <c r="GH39" i="11"/>
  <c r="GH42" i="11"/>
  <c r="GH12" i="19"/>
  <c r="GH14" i="19"/>
  <c r="GH16" i="19"/>
  <c r="GH19" i="19"/>
  <c r="GH21" i="19"/>
  <c r="GH23" i="19"/>
  <c r="GH25" i="19"/>
  <c r="GH28" i="19"/>
  <c r="GH30" i="19"/>
  <c r="GH32" i="19"/>
  <c r="GH34" i="19"/>
  <c r="GH37" i="19"/>
  <c r="GH39" i="19"/>
  <c r="GH42" i="19"/>
  <c r="H39" i="7"/>
  <c r="H46" i="7"/>
  <c r="H18" i="7"/>
  <c r="H17" i="7"/>
  <c r="H47" i="7"/>
  <c r="D13" i="31" l="1"/>
  <c r="C13" i="31" s="1"/>
  <c r="H13" i="31"/>
  <c r="B11" i="12"/>
  <c r="B13" i="12"/>
  <c r="B15" i="12"/>
  <c r="B17" i="12"/>
  <c r="B19" i="12"/>
  <c r="B21" i="12"/>
  <c r="B23" i="12"/>
  <c r="B25" i="12"/>
  <c r="B27" i="12"/>
  <c r="B29" i="12"/>
  <c r="B11" i="13"/>
  <c r="B13" i="13"/>
  <c r="B15" i="13"/>
  <c r="B17" i="13"/>
  <c r="B19" i="13"/>
  <c r="B21" i="13"/>
  <c r="B23" i="13"/>
  <c r="B25" i="13"/>
  <c r="B27" i="13"/>
  <c r="B29" i="13"/>
  <c r="C10" i="13"/>
  <c r="P10" i="13" s="1"/>
  <c r="M27" i="3" l="1"/>
  <c r="C65" i="7"/>
  <c r="C57" i="7"/>
  <c r="C59" i="7"/>
  <c r="C61" i="7"/>
  <c r="C49" i="7"/>
  <c r="C51" i="7"/>
  <c r="C53" i="7"/>
  <c r="C41" i="7"/>
  <c r="C43" i="7"/>
  <c r="C45" i="7"/>
  <c r="C28" i="7"/>
  <c r="C30" i="7"/>
  <c r="C32" i="7"/>
  <c r="C20" i="7"/>
  <c r="C22" i="7"/>
  <c r="C24" i="7"/>
  <c r="C12" i="7"/>
  <c r="C14" i="7"/>
  <c r="C16" i="7"/>
  <c r="G10" i="6" l="1"/>
  <c r="A31" i="14" l="1"/>
  <c r="A30" i="14"/>
  <c r="A29" i="14"/>
  <c r="A26" i="14"/>
  <c r="AA67" i="1" l="1"/>
  <c r="AM39" i="11" l="1"/>
  <c r="AL39" i="11"/>
  <c r="AK39" i="11"/>
  <c r="AJ39" i="11"/>
  <c r="AI39" i="11"/>
  <c r="AH39" i="11"/>
  <c r="AG39" i="11"/>
  <c r="AF39" i="11"/>
  <c r="AE39" i="11"/>
  <c r="AD39" i="11"/>
  <c r="AC39" i="11"/>
  <c r="AB39" i="11"/>
  <c r="AA39" i="11"/>
  <c r="Z39" i="11"/>
  <c r="Y39" i="11"/>
  <c r="X39" i="11"/>
  <c r="W39" i="11"/>
  <c r="V39" i="11"/>
  <c r="U39" i="11"/>
  <c r="T39" i="11"/>
  <c r="S39" i="11"/>
  <c r="R39" i="11"/>
  <c r="Q39" i="11"/>
  <c r="P39" i="11"/>
  <c r="O39" i="11"/>
  <c r="N39" i="11"/>
  <c r="M39" i="11"/>
  <c r="L39" i="11"/>
  <c r="K39" i="11"/>
  <c r="J39" i="11"/>
  <c r="I39" i="11"/>
  <c r="H39" i="11"/>
  <c r="G39" i="11"/>
  <c r="F39" i="11"/>
  <c r="E39" i="11"/>
  <c r="D39" i="11"/>
  <c r="AM37" i="11"/>
  <c r="AL37" i="11"/>
  <c r="AK37" i="11"/>
  <c r="AJ37" i="11"/>
  <c r="AI37" i="11"/>
  <c r="AH37" i="11"/>
  <c r="AG37" i="11"/>
  <c r="AF37" i="11"/>
  <c r="AE37" i="11"/>
  <c r="AD37" i="11"/>
  <c r="AC37" i="11"/>
  <c r="AB37" i="11"/>
  <c r="AA37" i="11"/>
  <c r="Z37" i="11"/>
  <c r="Y37" i="11"/>
  <c r="X37" i="11"/>
  <c r="W37" i="11"/>
  <c r="V37" i="11"/>
  <c r="U37" i="11"/>
  <c r="T37" i="11"/>
  <c r="S37" i="11"/>
  <c r="R37" i="11"/>
  <c r="Q37" i="11"/>
  <c r="P37" i="11"/>
  <c r="O37" i="11"/>
  <c r="N37" i="11"/>
  <c r="M37" i="11"/>
  <c r="L37" i="11"/>
  <c r="K37" i="11"/>
  <c r="J37" i="11"/>
  <c r="I37" i="11"/>
  <c r="H37" i="11"/>
  <c r="G37" i="11"/>
  <c r="F37" i="11"/>
  <c r="E37" i="11"/>
  <c r="D37" i="11"/>
  <c r="AM34" i="11"/>
  <c r="AL34" i="11"/>
  <c r="AK34" i="11"/>
  <c r="AJ34" i="11"/>
  <c r="AI34" i="11"/>
  <c r="AH34" i="11"/>
  <c r="AG34" i="11"/>
  <c r="AF34" i="11"/>
  <c r="AE34" i="11"/>
  <c r="AD34" i="11"/>
  <c r="AC34" i="11"/>
  <c r="AB34" i="11"/>
  <c r="AA34" i="11"/>
  <c r="Z34" i="11"/>
  <c r="Y34" i="11"/>
  <c r="X34" i="11"/>
  <c r="W34" i="11"/>
  <c r="V34" i="11"/>
  <c r="U34" i="11"/>
  <c r="T34" i="11"/>
  <c r="S34" i="11"/>
  <c r="R34" i="11"/>
  <c r="Q34" i="11"/>
  <c r="P34" i="11"/>
  <c r="O34" i="11"/>
  <c r="N34" i="11"/>
  <c r="M34" i="11"/>
  <c r="L34" i="11"/>
  <c r="K34" i="11"/>
  <c r="J34" i="11"/>
  <c r="I34" i="11"/>
  <c r="H34" i="11"/>
  <c r="G34" i="11"/>
  <c r="F34" i="11"/>
  <c r="E34" i="11"/>
  <c r="D34" i="11"/>
  <c r="AM32" i="11"/>
  <c r="AL32" i="11"/>
  <c r="AK32" i="11"/>
  <c r="AJ32" i="11"/>
  <c r="AI32" i="11"/>
  <c r="AH32" i="11"/>
  <c r="AG32" i="11"/>
  <c r="AF32" i="11"/>
  <c r="AE32" i="11"/>
  <c r="AD32" i="11"/>
  <c r="AC32" i="11"/>
  <c r="AB32" i="11"/>
  <c r="AA32" i="11"/>
  <c r="Z32" i="11"/>
  <c r="Y32" i="11"/>
  <c r="X32" i="11"/>
  <c r="W32" i="11"/>
  <c r="V32" i="11"/>
  <c r="U32" i="11"/>
  <c r="T32" i="11"/>
  <c r="S32" i="11"/>
  <c r="R32" i="11"/>
  <c r="Q32" i="11"/>
  <c r="P32" i="11"/>
  <c r="O32" i="11"/>
  <c r="N32" i="11"/>
  <c r="M32" i="11"/>
  <c r="L32" i="11"/>
  <c r="K32" i="11"/>
  <c r="J32" i="11"/>
  <c r="I32" i="11"/>
  <c r="H32" i="11"/>
  <c r="G32" i="11"/>
  <c r="F32" i="11"/>
  <c r="E32" i="11"/>
  <c r="D32" i="11"/>
  <c r="AM30" i="11"/>
  <c r="AL30" i="11"/>
  <c r="AK30" i="11"/>
  <c r="AJ30" i="11"/>
  <c r="AI30" i="11"/>
  <c r="AH30" i="11"/>
  <c r="AG30" i="11"/>
  <c r="AF30" i="11"/>
  <c r="AE30" i="11"/>
  <c r="AD30" i="11"/>
  <c r="AC30" i="11"/>
  <c r="AB30" i="11"/>
  <c r="AA30" i="11"/>
  <c r="Z30" i="11"/>
  <c r="Y30" i="11"/>
  <c r="X30" i="11"/>
  <c r="W30" i="11"/>
  <c r="V30" i="11"/>
  <c r="U30" i="11"/>
  <c r="T30" i="11"/>
  <c r="S30" i="11"/>
  <c r="R30" i="11"/>
  <c r="Q30" i="11"/>
  <c r="P30" i="11"/>
  <c r="O30" i="11"/>
  <c r="N30" i="11"/>
  <c r="M30" i="11"/>
  <c r="L30" i="11"/>
  <c r="K30" i="11"/>
  <c r="J30" i="11"/>
  <c r="I30" i="11"/>
  <c r="H30" i="11"/>
  <c r="G30" i="11"/>
  <c r="F30" i="11"/>
  <c r="E30" i="11"/>
  <c r="D30" i="11"/>
  <c r="AM28" i="11"/>
  <c r="AL28" i="11"/>
  <c r="AK28" i="11"/>
  <c r="AJ28" i="11"/>
  <c r="AI28" i="11"/>
  <c r="AH28" i="11"/>
  <c r="AG28" i="11"/>
  <c r="AF28" i="11"/>
  <c r="AE28" i="11"/>
  <c r="AD28" i="11"/>
  <c r="AC28" i="11"/>
  <c r="AB28" i="11"/>
  <c r="AA28" i="11"/>
  <c r="Z28" i="11"/>
  <c r="Y28" i="11"/>
  <c r="X28" i="11"/>
  <c r="W28" i="11"/>
  <c r="V28" i="11"/>
  <c r="U28" i="11"/>
  <c r="T28" i="11"/>
  <c r="S28" i="11"/>
  <c r="R28" i="11"/>
  <c r="Q28" i="11"/>
  <c r="P28" i="11"/>
  <c r="O28" i="11"/>
  <c r="N28" i="11"/>
  <c r="M28" i="11"/>
  <c r="L28" i="11"/>
  <c r="K28" i="11"/>
  <c r="J28" i="11"/>
  <c r="I28" i="11"/>
  <c r="H28" i="11"/>
  <c r="G28" i="11"/>
  <c r="F28" i="11"/>
  <c r="E28" i="11"/>
  <c r="D28" i="11"/>
  <c r="AM25" i="11"/>
  <c r="AL25" i="11"/>
  <c r="AK25" i="11"/>
  <c r="AJ25" i="11"/>
  <c r="AI25" i="11"/>
  <c r="AH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AM23" i="11"/>
  <c r="AL23" i="11"/>
  <c r="AK23" i="11"/>
  <c r="AJ23" i="11"/>
  <c r="AI23" i="11"/>
  <c r="AH23" i="11"/>
  <c r="AG23" i="11"/>
  <c r="AF23" i="11"/>
  <c r="AE23" i="11"/>
  <c r="AD23" i="11"/>
  <c r="AC23" i="11"/>
  <c r="AB23" i="11"/>
  <c r="AA23" i="11"/>
  <c r="Z23" i="11"/>
  <c r="Y23" i="11"/>
  <c r="X23" i="11"/>
  <c r="W23" i="11"/>
  <c r="V23" i="11"/>
  <c r="U23" i="11"/>
  <c r="T23" i="11"/>
  <c r="S23" i="11"/>
  <c r="R23" i="11"/>
  <c r="Q23" i="11"/>
  <c r="P23" i="11"/>
  <c r="O23" i="11"/>
  <c r="N23" i="11"/>
  <c r="M23" i="11"/>
  <c r="L23" i="11"/>
  <c r="K23" i="11"/>
  <c r="J23" i="11"/>
  <c r="I23" i="11"/>
  <c r="H23" i="11"/>
  <c r="G23" i="11"/>
  <c r="F23" i="11"/>
  <c r="E23" i="11"/>
  <c r="D23" i="11"/>
  <c r="AM21" i="11"/>
  <c r="AL21" i="11"/>
  <c r="AK21" i="11"/>
  <c r="AJ21" i="11"/>
  <c r="AI21" i="11"/>
  <c r="AH21" i="11"/>
  <c r="AG21" i="11"/>
  <c r="AF21" i="11"/>
  <c r="AE21" i="11"/>
  <c r="AD21" i="11"/>
  <c r="AC21" i="11"/>
  <c r="AB21" i="11"/>
  <c r="AA21" i="11"/>
  <c r="Z21" i="11"/>
  <c r="Y21" i="11"/>
  <c r="X21" i="11"/>
  <c r="W21" i="11"/>
  <c r="V21" i="11"/>
  <c r="U21" i="11"/>
  <c r="T21" i="11"/>
  <c r="S21" i="11"/>
  <c r="R21" i="11"/>
  <c r="Q21" i="11"/>
  <c r="P21" i="11"/>
  <c r="O21" i="11"/>
  <c r="N21" i="11"/>
  <c r="M21" i="11"/>
  <c r="L21" i="11"/>
  <c r="K21" i="11"/>
  <c r="J21" i="11"/>
  <c r="I21" i="11"/>
  <c r="H21" i="11"/>
  <c r="G21" i="11"/>
  <c r="F21" i="11"/>
  <c r="E21" i="11"/>
  <c r="D21" i="11"/>
  <c r="AM19" i="11"/>
  <c r="AL19" i="11"/>
  <c r="AK19" i="11"/>
  <c r="AJ19" i="11"/>
  <c r="AI19" i="11"/>
  <c r="AH19" i="11"/>
  <c r="AG19" i="11"/>
  <c r="AF19" i="11"/>
  <c r="AE19" i="11"/>
  <c r="AD19" i="11"/>
  <c r="AC19" i="11"/>
  <c r="AB19" i="11"/>
  <c r="AA19" i="11"/>
  <c r="Z19" i="11"/>
  <c r="Y19" i="11"/>
  <c r="X19" i="11"/>
  <c r="W19" i="11"/>
  <c r="V19" i="11"/>
  <c r="U19" i="11"/>
  <c r="T19" i="11"/>
  <c r="S19" i="11"/>
  <c r="R19" i="11"/>
  <c r="Q19" i="11"/>
  <c r="P19" i="11"/>
  <c r="O19" i="11"/>
  <c r="N19" i="11"/>
  <c r="M19" i="11"/>
  <c r="L19" i="11"/>
  <c r="K19" i="11"/>
  <c r="J19" i="11"/>
  <c r="I19" i="11"/>
  <c r="H19" i="11"/>
  <c r="G19" i="11"/>
  <c r="F19" i="11"/>
  <c r="E19" i="11"/>
  <c r="D19" i="11"/>
  <c r="AM16" i="11"/>
  <c r="AL16" i="11"/>
  <c r="AK16" i="11"/>
  <c r="AJ16" i="11"/>
  <c r="AI16" i="11"/>
  <c r="AH16" i="11"/>
  <c r="AG16" i="11"/>
  <c r="AF16" i="11"/>
  <c r="AE16" i="11"/>
  <c r="AD16" i="11"/>
  <c r="AC16" i="11"/>
  <c r="AB16" i="11"/>
  <c r="AA16" i="11"/>
  <c r="Z16" i="11"/>
  <c r="Y16" i="11"/>
  <c r="X16" i="11"/>
  <c r="W16" i="11"/>
  <c r="V16" i="11"/>
  <c r="U16" i="11"/>
  <c r="T16" i="11"/>
  <c r="S16" i="11"/>
  <c r="R16" i="11"/>
  <c r="Q16" i="11"/>
  <c r="P16" i="11"/>
  <c r="O16" i="11"/>
  <c r="N16" i="11"/>
  <c r="M16" i="11"/>
  <c r="L16" i="11"/>
  <c r="K16" i="11"/>
  <c r="J16" i="11"/>
  <c r="I16" i="11"/>
  <c r="H16" i="11"/>
  <c r="G16" i="11"/>
  <c r="F16" i="11"/>
  <c r="E16" i="11"/>
  <c r="D16" i="11"/>
  <c r="AM14" i="11"/>
  <c r="AL14" i="11"/>
  <c r="AK14" i="11"/>
  <c r="AJ14" i="11"/>
  <c r="AI14" i="11"/>
  <c r="AH14"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H14" i="11"/>
  <c r="G14" i="11"/>
  <c r="F14" i="11"/>
  <c r="E14" i="11"/>
  <c r="D14"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H12" i="11"/>
  <c r="G12" i="11"/>
  <c r="F12" i="11"/>
  <c r="E12" i="11"/>
  <c r="D12" i="11"/>
  <c r="AQ6" i="11"/>
  <c r="AQ6" i="19"/>
  <c r="P12" i="19"/>
  <c r="Q12" i="19"/>
  <c r="R12" i="19"/>
  <c r="S12" i="19"/>
  <c r="T12" i="19"/>
  <c r="U12" i="19"/>
  <c r="V12" i="19"/>
  <c r="W12" i="19"/>
  <c r="X12" i="19"/>
  <c r="Y12" i="19"/>
  <c r="Z12" i="19"/>
  <c r="AA12" i="19"/>
  <c r="AB12" i="19"/>
  <c r="AC12" i="19"/>
  <c r="AD12" i="19"/>
  <c r="AE12" i="19"/>
  <c r="AF12" i="19"/>
  <c r="AG12" i="19"/>
  <c r="AH12" i="19"/>
  <c r="AI12" i="19"/>
  <c r="AJ12" i="19"/>
  <c r="AK12" i="19"/>
  <c r="AL12" i="19"/>
  <c r="AM12" i="19"/>
  <c r="P14" i="19"/>
  <c r="Q14" i="19"/>
  <c r="R14" i="19"/>
  <c r="S14" i="19"/>
  <c r="T14" i="19"/>
  <c r="U14" i="19"/>
  <c r="V14" i="19"/>
  <c r="W14" i="19"/>
  <c r="X14" i="19"/>
  <c r="Y14" i="19"/>
  <c r="Z14" i="19"/>
  <c r="AA14" i="19"/>
  <c r="AB14" i="19"/>
  <c r="AC14" i="19"/>
  <c r="AD14" i="19"/>
  <c r="AE14" i="19"/>
  <c r="AF14" i="19"/>
  <c r="AG14" i="19"/>
  <c r="AH14" i="19"/>
  <c r="AI14" i="19"/>
  <c r="AJ14" i="19"/>
  <c r="AK14" i="19"/>
  <c r="AL14" i="19"/>
  <c r="AM14" i="19"/>
  <c r="P16" i="19"/>
  <c r="Q16" i="19"/>
  <c r="R16" i="19"/>
  <c r="S16" i="19"/>
  <c r="T16" i="19"/>
  <c r="U16" i="19"/>
  <c r="V16" i="19"/>
  <c r="W16" i="19"/>
  <c r="X16" i="19"/>
  <c r="Y16" i="19"/>
  <c r="Z16" i="19"/>
  <c r="AA16" i="19"/>
  <c r="AB16" i="19"/>
  <c r="AC16" i="19"/>
  <c r="AD16" i="19"/>
  <c r="AE16" i="19"/>
  <c r="AF16" i="19"/>
  <c r="AG16" i="19"/>
  <c r="AH16" i="19"/>
  <c r="AI16" i="19"/>
  <c r="AJ16" i="19"/>
  <c r="AK16" i="19"/>
  <c r="AL16" i="19"/>
  <c r="AM16" i="19"/>
  <c r="P19" i="19"/>
  <c r="Q19" i="19"/>
  <c r="R19" i="19"/>
  <c r="S19" i="19"/>
  <c r="T19" i="19"/>
  <c r="U19" i="19"/>
  <c r="V19" i="19"/>
  <c r="W19" i="19"/>
  <c r="X19" i="19"/>
  <c r="Y19" i="19"/>
  <c r="Z19" i="19"/>
  <c r="AA19" i="19"/>
  <c r="AB19" i="19"/>
  <c r="AC19" i="19"/>
  <c r="AD19" i="19"/>
  <c r="AE19" i="19"/>
  <c r="AF19" i="19"/>
  <c r="AG19" i="19"/>
  <c r="AH19" i="19"/>
  <c r="AI19" i="19"/>
  <c r="AJ19" i="19"/>
  <c r="AK19" i="19"/>
  <c r="AL19" i="19"/>
  <c r="AM19" i="19"/>
  <c r="P21" i="19"/>
  <c r="Q21" i="19"/>
  <c r="R21" i="19"/>
  <c r="S21" i="19"/>
  <c r="T21" i="19"/>
  <c r="U21" i="19"/>
  <c r="V21" i="19"/>
  <c r="W21" i="19"/>
  <c r="X21" i="19"/>
  <c r="Y21" i="19"/>
  <c r="Z21" i="19"/>
  <c r="AA21" i="19"/>
  <c r="AB21" i="19"/>
  <c r="AC21" i="19"/>
  <c r="AD21" i="19"/>
  <c r="AE21" i="19"/>
  <c r="AF21" i="19"/>
  <c r="AG21" i="19"/>
  <c r="AH21" i="19"/>
  <c r="AI21" i="19"/>
  <c r="AJ21" i="19"/>
  <c r="AK21" i="19"/>
  <c r="AL21" i="19"/>
  <c r="AM21" i="19"/>
  <c r="P23" i="19"/>
  <c r="Q23" i="19"/>
  <c r="R23" i="19"/>
  <c r="S23" i="19"/>
  <c r="T23" i="19"/>
  <c r="U23" i="19"/>
  <c r="V23" i="19"/>
  <c r="W23" i="19"/>
  <c r="X23" i="19"/>
  <c r="Y23" i="19"/>
  <c r="Z23" i="19"/>
  <c r="AA23" i="19"/>
  <c r="AB23" i="19"/>
  <c r="AC23" i="19"/>
  <c r="AD23" i="19"/>
  <c r="AE23" i="19"/>
  <c r="AF23" i="19"/>
  <c r="AG23" i="19"/>
  <c r="AH23" i="19"/>
  <c r="AI23" i="19"/>
  <c r="AJ23" i="19"/>
  <c r="AK23" i="19"/>
  <c r="AL23" i="19"/>
  <c r="AM23" i="19"/>
  <c r="P25" i="19"/>
  <c r="Q25" i="19"/>
  <c r="R25" i="19"/>
  <c r="S25" i="19"/>
  <c r="T25" i="19"/>
  <c r="U25" i="19"/>
  <c r="V25" i="19"/>
  <c r="W25" i="19"/>
  <c r="X25" i="19"/>
  <c r="Y25" i="19"/>
  <c r="Z25" i="19"/>
  <c r="AA25" i="19"/>
  <c r="AB25" i="19"/>
  <c r="AC25" i="19"/>
  <c r="AD25" i="19"/>
  <c r="AE25" i="19"/>
  <c r="AF25" i="19"/>
  <c r="AG25" i="19"/>
  <c r="AH25" i="19"/>
  <c r="AI25" i="19"/>
  <c r="AJ25" i="19"/>
  <c r="AK25" i="19"/>
  <c r="AL25" i="19"/>
  <c r="AM25" i="19"/>
  <c r="P28" i="19"/>
  <c r="Q28" i="19"/>
  <c r="R28" i="19"/>
  <c r="S28" i="19"/>
  <c r="T28" i="19"/>
  <c r="U28" i="19"/>
  <c r="V28" i="19"/>
  <c r="W28" i="19"/>
  <c r="X28" i="19"/>
  <c r="Y28" i="19"/>
  <c r="Z28" i="19"/>
  <c r="AA28" i="19"/>
  <c r="AB28" i="19"/>
  <c r="AC28" i="19"/>
  <c r="AD28" i="19"/>
  <c r="AE28" i="19"/>
  <c r="AF28" i="19"/>
  <c r="AG28" i="19"/>
  <c r="AH28" i="19"/>
  <c r="AI28" i="19"/>
  <c r="AJ28" i="19"/>
  <c r="AK28" i="19"/>
  <c r="AL28" i="19"/>
  <c r="AM28" i="19"/>
  <c r="P30" i="19"/>
  <c r="Q30" i="19"/>
  <c r="R30" i="19"/>
  <c r="S30" i="19"/>
  <c r="T30" i="19"/>
  <c r="U30" i="19"/>
  <c r="V30" i="19"/>
  <c r="W30" i="19"/>
  <c r="X30" i="19"/>
  <c r="Y30" i="19"/>
  <c r="Z30" i="19"/>
  <c r="AA30" i="19"/>
  <c r="AB30" i="19"/>
  <c r="AC30" i="19"/>
  <c r="AD30" i="19"/>
  <c r="AE30" i="19"/>
  <c r="AF30" i="19"/>
  <c r="AG30" i="19"/>
  <c r="AH30" i="19"/>
  <c r="AI30" i="19"/>
  <c r="AJ30" i="19"/>
  <c r="AK30" i="19"/>
  <c r="AL30" i="19"/>
  <c r="AM30" i="19"/>
  <c r="P32" i="19"/>
  <c r="Q32" i="19"/>
  <c r="R32" i="19"/>
  <c r="S32" i="19"/>
  <c r="T32" i="19"/>
  <c r="U32" i="19"/>
  <c r="V32" i="19"/>
  <c r="W32" i="19"/>
  <c r="X32" i="19"/>
  <c r="Y32" i="19"/>
  <c r="Z32" i="19"/>
  <c r="AA32" i="19"/>
  <c r="AB32" i="19"/>
  <c r="AC32" i="19"/>
  <c r="AD32" i="19"/>
  <c r="AE32" i="19"/>
  <c r="AF32" i="19"/>
  <c r="AG32" i="19"/>
  <c r="AH32" i="19"/>
  <c r="AI32" i="19"/>
  <c r="AJ32" i="19"/>
  <c r="AK32" i="19"/>
  <c r="AL32" i="19"/>
  <c r="AM32" i="19"/>
  <c r="P34" i="19"/>
  <c r="Q34" i="19"/>
  <c r="R34" i="19"/>
  <c r="S34" i="19"/>
  <c r="T34" i="19"/>
  <c r="U34" i="19"/>
  <c r="V34" i="19"/>
  <c r="W34" i="19"/>
  <c r="X34" i="19"/>
  <c r="Y34" i="19"/>
  <c r="Z34" i="19"/>
  <c r="AA34" i="19"/>
  <c r="AB34" i="19"/>
  <c r="AC34" i="19"/>
  <c r="AD34" i="19"/>
  <c r="AE34" i="19"/>
  <c r="AF34" i="19"/>
  <c r="AG34" i="19"/>
  <c r="AH34" i="19"/>
  <c r="AI34" i="19"/>
  <c r="AJ34" i="19"/>
  <c r="AK34" i="19"/>
  <c r="AL34" i="19"/>
  <c r="AM34" i="19"/>
  <c r="P37" i="19"/>
  <c r="Q37" i="19"/>
  <c r="R37" i="19"/>
  <c r="S37" i="19"/>
  <c r="T37" i="19"/>
  <c r="U37" i="19"/>
  <c r="V37" i="19"/>
  <c r="W37" i="19"/>
  <c r="X37" i="19"/>
  <c r="Y37" i="19"/>
  <c r="Z37" i="19"/>
  <c r="AA37" i="19"/>
  <c r="AB37" i="19"/>
  <c r="AC37" i="19"/>
  <c r="AD37" i="19"/>
  <c r="AE37" i="19"/>
  <c r="AF37" i="19"/>
  <c r="AG37" i="19"/>
  <c r="AH37" i="19"/>
  <c r="AI37" i="19"/>
  <c r="AJ37" i="19"/>
  <c r="AK37" i="19"/>
  <c r="AL37" i="19"/>
  <c r="AM37" i="19"/>
  <c r="P39" i="19"/>
  <c r="Q39" i="19"/>
  <c r="R39" i="19"/>
  <c r="S39" i="19"/>
  <c r="T39" i="19"/>
  <c r="U39" i="19"/>
  <c r="V39" i="19"/>
  <c r="W39" i="19"/>
  <c r="X39" i="19"/>
  <c r="Y39" i="19"/>
  <c r="Z39" i="19"/>
  <c r="AA39" i="19"/>
  <c r="AB39" i="19"/>
  <c r="AC39" i="19"/>
  <c r="AD39" i="19"/>
  <c r="AE39" i="19"/>
  <c r="AF39" i="19"/>
  <c r="AG39" i="19"/>
  <c r="AH39" i="19"/>
  <c r="AI39" i="19"/>
  <c r="AJ39" i="19"/>
  <c r="AK39" i="19"/>
  <c r="AL39" i="19"/>
  <c r="AM39" i="19"/>
  <c r="O12" i="19"/>
  <c r="O14" i="19"/>
  <c r="O16" i="19"/>
  <c r="O19" i="19"/>
  <c r="O21" i="19"/>
  <c r="O23" i="19"/>
  <c r="O25" i="19"/>
  <c r="O28" i="19"/>
  <c r="O30" i="19"/>
  <c r="O32" i="19"/>
  <c r="O34" i="19"/>
  <c r="O37" i="19"/>
  <c r="O39" i="19"/>
  <c r="N12" i="19"/>
  <c r="N14" i="19"/>
  <c r="N16" i="19"/>
  <c r="N19" i="19"/>
  <c r="N21" i="19"/>
  <c r="N23" i="19"/>
  <c r="N25" i="19"/>
  <c r="N28" i="19"/>
  <c r="N30" i="19"/>
  <c r="N32" i="19"/>
  <c r="N34" i="19"/>
  <c r="N37" i="19"/>
  <c r="N39" i="19"/>
  <c r="M12" i="19"/>
  <c r="M14" i="19"/>
  <c r="M16" i="19"/>
  <c r="M19" i="19"/>
  <c r="M21" i="19"/>
  <c r="M23" i="19"/>
  <c r="M25" i="19"/>
  <c r="M28" i="19"/>
  <c r="M30" i="19"/>
  <c r="M32" i="19"/>
  <c r="M34" i="19"/>
  <c r="M37" i="19"/>
  <c r="M39" i="19"/>
  <c r="L12" i="19"/>
  <c r="L14" i="19"/>
  <c r="L16" i="19"/>
  <c r="L19" i="19"/>
  <c r="L21" i="19"/>
  <c r="L23" i="19"/>
  <c r="L25" i="19"/>
  <c r="L28" i="19"/>
  <c r="L30" i="19"/>
  <c r="L32" i="19"/>
  <c r="L34" i="19"/>
  <c r="L37" i="19"/>
  <c r="L39" i="19"/>
  <c r="K12" i="19"/>
  <c r="K14" i="19"/>
  <c r="K16" i="19"/>
  <c r="K19" i="19"/>
  <c r="K21" i="19"/>
  <c r="K23" i="19"/>
  <c r="K25" i="19"/>
  <c r="K28" i="19"/>
  <c r="K30" i="19"/>
  <c r="K32" i="19"/>
  <c r="K34" i="19"/>
  <c r="K37" i="19"/>
  <c r="K39" i="19"/>
  <c r="J12" i="19"/>
  <c r="J14" i="19"/>
  <c r="J16" i="19"/>
  <c r="J19" i="19"/>
  <c r="J21" i="19"/>
  <c r="J23" i="19"/>
  <c r="J25" i="19"/>
  <c r="J28" i="19"/>
  <c r="J30" i="19"/>
  <c r="J32" i="19"/>
  <c r="J34" i="19"/>
  <c r="J37" i="19"/>
  <c r="J39" i="19"/>
  <c r="I12" i="19"/>
  <c r="I14" i="19"/>
  <c r="I16" i="19"/>
  <c r="I19" i="19"/>
  <c r="I21" i="19"/>
  <c r="I23" i="19"/>
  <c r="I25" i="19"/>
  <c r="I28" i="19"/>
  <c r="I30" i="19"/>
  <c r="I32" i="19"/>
  <c r="I34" i="19"/>
  <c r="I37" i="19"/>
  <c r="I39" i="19"/>
  <c r="H12" i="19"/>
  <c r="H14" i="19"/>
  <c r="H16" i="19"/>
  <c r="H19" i="19"/>
  <c r="H21" i="19"/>
  <c r="H23" i="19"/>
  <c r="H25" i="19"/>
  <c r="H28" i="19"/>
  <c r="H30" i="19"/>
  <c r="H32" i="19"/>
  <c r="H34" i="19"/>
  <c r="H37" i="19"/>
  <c r="H39" i="19"/>
  <c r="G12" i="19"/>
  <c r="G14" i="19"/>
  <c r="G16" i="19"/>
  <c r="G19" i="19"/>
  <c r="G21" i="19"/>
  <c r="G23" i="19"/>
  <c r="G25" i="19"/>
  <c r="G28" i="19"/>
  <c r="G30" i="19"/>
  <c r="G32" i="19"/>
  <c r="G34" i="19"/>
  <c r="G37" i="19"/>
  <c r="G39" i="19"/>
  <c r="F12" i="19"/>
  <c r="F14" i="19"/>
  <c r="F16" i="19"/>
  <c r="F19" i="19"/>
  <c r="F21" i="19"/>
  <c r="F23" i="19"/>
  <c r="F25" i="19"/>
  <c r="F28" i="19"/>
  <c r="F30" i="19"/>
  <c r="F32" i="19"/>
  <c r="F34" i="19"/>
  <c r="F37" i="19"/>
  <c r="F39" i="19"/>
  <c r="E12" i="19"/>
  <c r="E14" i="19"/>
  <c r="E16" i="19"/>
  <c r="E19" i="19"/>
  <c r="E21" i="19"/>
  <c r="E23" i="19"/>
  <c r="E25" i="19"/>
  <c r="E28" i="19"/>
  <c r="E30" i="19"/>
  <c r="E32" i="19"/>
  <c r="E34" i="19"/>
  <c r="E37" i="19"/>
  <c r="E39" i="19"/>
  <c r="D12" i="19"/>
  <c r="D14" i="19"/>
  <c r="D16" i="19"/>
  <c r="D19" i="19"/>
  <c r="D21" i="19"/>
  <c r="D23" i="19"/>
  <c r="D25" i="19"/>
  <c r="D28" i="19"/>
  <c r="D30" i="19"/>
  <c r="D32" i="19"/>
  <c r="D34" i="19"/>
  <c r="D37" i="19"/>
  <c r="D39" i="19"/>
  <c r="B5" i="2" l="1"/>
  <c r="AA83" i="1" s="1"/>
  <c r="A18" i="19"/>
  <c r="A17" i="19"/>
  <c r="D29" i="7"/>
  <c r="D53" i="19" s="1"/>
  <c r="B31" i="19"/>
  <c r="D30" i="7"/>
  <c r="H30" i="7" s="1"/>
  <c r="E45" i="4"/>
  <c r="S5" i="19"/>
  <c r="AF63" i="19"/>
  <c r="C63" i="19"/>
  <c r="AF62" i="19"/>
  <c r="C62" i="19"/>
  <c r="S6" i="19"/>
  <c r="S4" i="19"/>
  <c r="A18" i="11"/>
  <c r="A17" i="11"/>
  <c r="AF52" i="1"/>
  <c r="C77" i="1"/>
  <c r="C78" i="1" s="1"/>
  <c r="C79" i="1" s="1"/>
  <c r="C80" i="1" s="1"/>
  <c r="C81" i="1" s="1"/>
  <c r="D77" i="1"/>
  <c r="D78" i="1" s="1"/>
  <c r="D79" i="1" s="1"/>
  <c r="D80" i="1" s="1"/>
  <c r="D81" i="1" s="1"/>
  <c r="E77" i="1"/>
  <c r="E78" i="1" s="1"/>
  <c r="E79" i="1" s="1"/>
  <c r="E80" i="1" s="1"/>
  <c r="E81" i="1" s="1"/>
  <c r="F77" i="1"/>
  <c r="F78" i="1" s="1"/>
  <c r="F79" i="1" s="1"/>
  <c r="F80" i="1" s="1"/>
  <c r="F81" i="1" s="1"/>
  <c r="G77" i="1"/>
  <c r="G78" i="1" s="1"/>
  <c r="G79" i="1" s="1"/>
  <c r="G80" i="1" s="1"/>
  <c r="G81" i="1" s="1"/>
  <c r="H77" i="1"/>
  <c r="H78" i="1" s="1"/>
  <c r="H79" i="1" s="1"/>
  <c r="H80" i="1" s="1"/>
  <c r="H81" i="1" s="1"/>
  <c r="I77" i="1"/>
  <c r="I78" i="1" s="1"/>
  <c r="I79" i="1" s="1"/>
  <c r="I80" i="1" s="1"/>
  <c r="I81" i="1" s="1"/>
  <c r="J77" i="1"/>
  <c r="J78" i="1" s="1"/>
  <c r="J79" i="1" s="1"/>
  <c r="J80" i="1" s="1"/>
  <c r="J81" i="1" s="1"/>
  <c r="K77" i="1"/>
  <c r="K78" i="1" s="1"/>
  <c r="K79" i="1" s="1"/>
  <c r="K80" i="1" s="1"/>
  <c r="K81" i="1" s="1"/>
  <c r="L77" i="1"/>
  <c r="L78" i="1" s="1"/>
  <c r="L79" i="1" s="1"/>
  <c r="L80" i="1" s="1"/>
  <c r="L81" i="1" s="1"/>
  <c r="M77" i="1"/>
  <c r="M78" i="1" s="1"/>
  <c r="M79" i="1" s="1"/>
  <c r="M80" i="1" s="1"/>
  <c r="M81" i="1" s="1"/>
  <c r="N77" i="1"/>
  <c r="N78" i="1" s="1"/>
  <c r="N79" i="1" s="1"/>
  <c r="N80" i="1" s="1"/>
  <c r="N81" i="1" s="1"/>
  <c r="O77" i="1"/>
  <c r="O78" i="1" s="1"/>
  <c r="O79" i="1" s="1"/>
  <c r="O80" i="1" s="1"/>
  <c r="O81" i="1" s="1"/>
  <c r="P77" i="1"/>
  <c r="P78" i="1" s="1"/>
  <c r="P79" i="1" s="1"/>
  <c r="P80" i="1" s="1"/>
  <c r="P81" i="1" s="1"/>
  <c r="Q77" i="1"/>
  <c r="Q78" i="1" s="1"/>
  <c r="Q79" i="1" s="1"/>
  <c r="Q80" i="1" s="1"/>
  <c r="Q81" i="1" s="1"/>
  <c r="R77" i="1"/>
  <c r="R78" i="1" s="1"/>
  <c r="R79" i="1" s="1"/>
  <c r="R80" i="1" s="1"/>
  <c r="R81" i="1" s="1"/>
  <c r="S77" i="1"/>
  <c r="S78" i="1" s="1"/>
  <c r="S79" i="1" s="1"/>
  <c r="S80" i="1" s="1"/>
  <c r="S81" i="1" s="1"/>
  <c r="T77" i="1"/>
  <c r="T78" i="1" s="1"/>
  <c r="T79" i="1" s="1"/>
  <c r="T80" i="1" s="1"/>
  <c r="T81" i="1" s="1"/>
  <c r="U77" i="1"/>
  <c r="U78" i="1" s="1"/>
  <c r="U79" i="1" s="1"/>
  <c r="U80" i="1" s="1"/>
  <c r="U81" i="1" s="1"/>
  <c r="V77" i="1"/>
  <c r="V78" i="1" s="1"/>
  <c r="V79" i="1" s="1"/>
  <c r="V80" i="1" s="1"/>
  <c r="V81" i="1" s="1"/>
  <c r="W77" i="1"/>
  <c r="W78" i="1" s="1"/>
  <c r="W79" i="1" s="1"/>
  <c r="W80" i="1" s="1"/>
  <c r="W81" i="1" s="1"/>
  <c r="X77" i="1"/>
  <c r="X78" i="1" s="1"/>
  <c r="X79" i="1" s="1"/>
  <c r="X80" i="1" s="1"/>
  <c r="X81" i="1" s="1"/>
  <c r="Y77" i="1"/>
  <c r="Y78" i="1" s="1"/>
  <c r="Y79" i="1" s="1"/>
  <c r="Y80" i="1" s="1"/>
  <c r="Y81" i="1" s="1"/>
  <c r="Z77" i="1"/>
  <c r="Z78" i="1" s="1"/>
  <c r="Z79" i="1" s="1"/>
  <c r="Z80" i="1" s="1"/>
  <c r="Z81" i="1" s="1"/>
  <c r="AA77" i="1"/>
  <c r="AA78" i="1" s="1"/>
  <c r="AA79" i="1" s="1"/>
  <c r="AA80" i="1" s="1"/>
  <c r="AA81" i="1" s="1"/>
  <c r="AB77" i="1"/>
  <c r="AB78" i="1" s="1"/>
  <c r="AB79" i="1" s="1"/>
  <c r="AB80" i="1" s="1"/>
  <c r="AB81" i="1" s="1"/>
  <c r="AC77" i="1"/>
  <c r="AC78" i="1" s="1"/>
  <c r="AC79" i="1" s="1"/>
  <c r="AC80" i="1" s="1"/>
  <c r="AC81" i="1" s="1"/>
  <c r="AD77" i="1"/>
  <c r="AD78" i="1" s="1"/>
  <c r="AD79" i="1" s="1"/>
  <c r="AD80" i="1" s="1"/>
  <c r="AD81" i="1" s="1"/>
  <c r="AE77" i="1"/>
  <c r="AE78" i="1" s="1"/>
  <c r="AE79" i="1" s="1"/>
  <c r="AE80" i="1" s="1"/>
  <c r="AE81" i="1" s="1"/>
  <c r="AF77" i="1"/>
  <c r="AF78" i="1" s="1"/>
  <c r="AF79" i="1" s="1"/>
  <c r="AF80" i="1" s="1"/>
  <c r="AF81" i="1" s="1"/>
  <c r="AG77" i="1"/>
  <c r="AG78" i="1" s="1"/>
  <c r="AG79" i="1" s="1"/>
  <c r="AG80" i="1" s="1"/>
  <c r="AG81" i="1" s="1"/>
  <c r="AH77" i="1"/>
  <c r="AH78" i="1" s="1"/>
  <c r="AH79" i="1" s="1"/>
  <c r="AH80" i="1" s="1"/>
  <c r="AH81" i="1" s="1"/>
  <c r="AI77" i="1"/>
  <c r="AI78" i="1" s="1"/>
  <c r="AI79" i="1" s="1"/>
  <c r="AI80" i="1" s="1"/>
  <c r="AI81" i="1" s="1"/>
  <c r="AJ77" i="1"/>
  <c r="AJ78" i="1" s="1"/>
  <c r="AJ79" i="1" s="1"/>
  <c r="AJ80" i="1" s="1"/>
  <c r="AJ81" i="1" s="1"/>
  <c r="AK77" i="1"/>
  <c r="AK78" i="1" s="1"/>
  <c r="AK79" i="1" s="1"/>
  <c r="AK80" i="1" s="1"/>
  <c r="AK81" i="1" s="1"/>
  <c r="B77" i="1"/>
  <c r="B78" i="1" s="1"/>
  <c r="B79" i="1" s="1"/>
  <c r="B80" i="1" s="1"/>
  <c r="B81" i="1" s="1"/>
  <c r="B72" i="1"/>
  <c r="B73" i="1" s="1"/>
  <c r="B74" i="1" s="1"/>
  <c r="B75" i="1" s="1"/>
  <c r="B76" i="1" s="1"/>
  <c r="C72" i="1"/>
  <c r="C73" i="1" s="1"/>
  <c r="C74" i="1" s="1"/>
  <c r="C75" i="1" s="1"/>
  <c r="C76" i="1" s="1"/>
  <c r="D72" i="1"/>
  <c r="D73" i="1" s="1"/>
  <c r="D74" i="1" s="1"/>
  <c r="D75" i="1" s="1"/>
  <c r="D76" i="1" s="1"/>
  <c r="E72" i="1"/>
  <c r="E73" i="1" s="1"/>
  <c r="E74" i="1" s="1"/>
  <c r="E75" i="1" s="1"/>
  <c r="E76" i="1" s="1"/>
  <c r="F72" i="1"/>
  <c r="F73" i="1" s="1"/>
  <c r="F74" i="1" s="1"/>
  <c r="F75" i="1" s="1"/>
  <c r="F76" i="1" s="1"/>
  <c r="G72" i="1"/>
  <c r="G73" i="1" s="1"/>
  <c r="G74" i="1" s="1"/>
  <c r="G75" i="1" s="1"/>
  <c r="G76" i="1" s="1"/>
  <c r="H72" i="1"/>
  <c r="H73" i="1" s="1"/>
  <c r="H74" i="1" s="1"/>
  <c r="H75" i="1" s="1"/>
  <c r="H76" i="1" s="1"/>
  <c r="I72" i="1"/>
  <c r="I73" i="1" s="1"/>
  <c r="I74" i="1" s="1"/>
  <c r="I75" i="1" s="1"/>
  <c r="I76" i="1" s="1"/>
  <c r="J72" i="1"/>
  <c r="J73" i="1" s="1"/>
  <c r="J74" i="1" s="1"/>
  <c r="J75" i="1" s="1"/>
  <c r="J76" i="1" s="1"/>
  <c r="K72" i="1"/>
  <c r="K73" i="1" s="1"/>
  <c r="K74" i="1" s="1"/>
  <c r="K75" i="1" s="1"/>
  <c r="K76" i="1" s="1"/>
  <c r="L72" i="1"/>
  <c r="L73" i="1" s="1"/>
  <c r="L74" i="1" s="1"/>
  <c r="L75" i="1" s="1"/>
  <c r="L76" i="1" s="1"/>
  <c r="M72" i="1"/>
  <c r="M73" i="1" s="1"/>
  <c r="M74" i="1" s="1"/>
  <c r="M75" i="1" s="1"/>
  <c r="M76" i="1" s="1"/>
  <c r="N72" i="1"/>
  <c r="N73" i="1" s="1"/>
  <c r="N74" i="1" s="1"/>
  <c r="N75" i="1" s="1"/>
  <c r="N76" i="1" s="1"/>
  <c r="O72" i="1"/>
  <c r="O73" i="1" s="1"/>
  <c r="O74" i="1" s="1"/>
  <c r="O75" i="1" s="1"/>
  <c r="O76" i="1" s="1"/>
  <c r="P72" i="1"/>
  <c r="P73" i="1" s="1"/>
  <c r="P74" i="1" s="1"/>
  <c r="P75" i="1" s="1"/>
  <c r="P76" i="1" s="1"/>
  <c r="Q72" i="1"/>
  <c r="Q73" i="1" s="1"/>
  <c r="Q74" i="1" s="1"/>
  <c r="Q75" i="1" s="1"/>
  <c r="Q76" i="1" s="1"/>
  <c r="R72" i="1"/>
  <c r="R73" i="1" s="1"/>
  <c r="R74" i="1" s="1"/>
  <c r="R75" i="1" s="1"/>
  <c r="R76" i="1" s="1"/>
  <c r="S72" i="1"/>
  <c r="S73" i="1" s="1"/>
  <c r="S74" i="1" s="1"/>
  <c r="S75" i="1" s="1"/>
  <c r="S76" i="1" s="1"/>
  <c r="T72" i="1"/>
  <c r="T73" i="1" s="1"/>
  <c r="T74" i="1" s="1"/>
  <c r="T75" i="1" s="1"/>
  <c r="T76" i="1" s="1"/>
  <c r="U72" i="1"/>
  <c r="U73" i="1" s="1"/>
  <c r="U74" i="1" s="1"/>
  <c r="U75" i="1" s="1"/>
  <c r="U76" i="1" s="1"/>
  <c r="V72" i="1"/>
  <c r="V73" i="1" s="1"/>
  <c r="V74" i="1" s="1"/>
  <c r="V75" i="1" s="1"/>
  <c r="V76" i="1" s="1"/>
  <c r="W72" i="1"/>
  <c r="W73" i="1" s="1"/>
  <c r="W74" i="1" s="1"/>
  <c r="W75" i="1" s="1"/>
  <c r="W76" i="1" s="1"/>
  <c r="X72" i="1"/>
  <c r="X73" i="1" s="1"/>
  <c r="X74" i="1" s="1"/>
  <c r="X75" i="1" s="1"/>
  <c r="X76" i="1" s="1"/>
  <c r="Y72" i="1"/>
  <c r="Y73" i="1" s="1"/>
  <c r="Y74" i="1" s="1"/>
  <c r="Y75" i="1" s="1"/>
  <c r="Y76" i="1" s="1"/>
  <c r="Z72" i="1"/>
  <c r="Z73" i="1" s="1"/>
  <c r="Z74" i="1" s="1"/>
  <c r="Z75" i="1" s="1"/>
  <c r="Z76" i="1" s="1"/>
  <c r="AA72" i="1"/>
  <c r="AA73" i="1" s="1"/>
  <c r="AA74" i="1" s="1"/>
  <c r="AA75" i="1" s="1"/>
  <c r="AA76" i="1" s="1"/>
  <c r="AB72" i="1"/>
  <c r="AB73" i="1" s="1"/>
  <c r="AB74" i="1" s="1"/>
  <c r="AB75" i="1" s="1"/>
  <c r="AB76" i="1" s="1"/>
  <c r="AC72" i="1"/>
  <c r="AC73" i="1" s="1"/>
  <c r="AC74" i="1" s="1"/>
  <c r="AC75" i="1" s="1"/>
  <c r="AC76" i="1" s="1"/>
  <c r="AD72" i="1"/>
  <c r="AD73" i="1" s="1"/>
  <c r="AD74" i="1" s="1"/>
  <c r="AD75" i="1" s="1"/>
  <c r="AD76" i="1" s="1"/>
  <c r="AE72" i="1"/>
  <c r="AE73" i="1" s="1"/>
  <c r="AE74" i="1" s="1"/>
  <c r="AE75" i="1" s="1"/>
  <c r="AE76" i="1" s="1"/>
  <c r="AF72" i="1"/>
  <c r="AF73" i="1" s="1"/>
  <c r="AF74" i="1" s="1"/>
  <c r="AF75" i="1" s="1"/>
  <c r="AF76" i="1" s="1"/>
  <c r="AG72" i="1"/>
  <c r="AG73" i="1" s="1"/>
  <c r="AG74" i="1" s="1"/>
  <c r="AG75" i="1" s="1"/>
  <c r="AG76" i="1" s="1"/>
  <c r="AH72" i="1"/>
  <c r="AH73" i="1" s="1"/>
  <c r="AH74" i="1" s="1"/>
  <c r="AH75" i="1" s="1"/>
  <c r="AH76" i="1" s="1"/>
  <c r="AI72" i="1"/>
  <c r="AI73" i="1" s="1"/>
  <c r="AI74" i="1" s="1"/>
  <c r="AI75" i="1" s="1"/>
  <c r="AI76" i="1" s="1"/>
  <c r="AJ72" i="1"/>
  <c r="AJ73" i="1" s="1"/>
  <c r="AJ74" i="1" s="1"/>
  <c r="AJ75" i="1" s="1"/>
  <c r="AJ76" i="1" s="1"/>
  <c r="AK72" i="1"/>
  <c r="AK73" i="1" s="1"/>
  <c r="AK74" i="1" s="1"/>
  <c r="AK75" i="1" s="1"/>
  <c r="AK76" i="1" s="1"/>
  <c r="B67" i="1"/>
  <c r="B68" i="1" s="1"/>
  <c r="B69" i="1" s="1"/>
  <c r="B70" i="1" s="1"/>
  <c r="B71" i="1" s="1"/>
  <c r="H21" i="1"/>
  <c r="C67" i="1"/>
  <c r="C68" i="1" s="1"/>
  <c r="C69" i="1" s="1"/>
  <c r="C70" i="1" s="1"/>
  <c r="C71" i="1" s="1"/>
  <c r="D67" i="1"/>
  <c r="D68" i="1" s="1"/>
  <c r="D69" i="1" s="1"/>
  <c r="D70" i="1" s="1"/>
  <c r="D71" i="1" s="1"/>
  <c r="E67" i="1"/>
  <c r="E68" i="1" s="1"/>
  <c r="E69" i="1" s="1"/>
  <c r="E70" i="1" s="1"/>
  <c r="E71" i="1" s="1"/>
  <c r="F67" i="1"/>
  <c r="F68" i="1" s="1"/>
  <c r="F69" i="1" s="1"/>
  <c r="F70" i="1" s="1"/>
  <c r="F71" i="1" s="1"/>
  <c r="G67" i="1"/>
  <c r="G68" i="1" s="1"/>
  <c r="G69" i="1" s="1"/>
  <c r="G70" i="1" s="1"/>
  <c r="G71" i="1" s="1"/>
  <c r="H67" i="1"/>
  <c r="H68" i="1" s="1"/>
  <c r="H69" i="1" s="1"/>
  <c r="H70" i="1" s="1"/>
  <c r="H71" i="1" s="1"/>
  <c r="I67" i="1"/>
  <c r="I68" i="1" s="1"/>
  <c r="I69" i="1" s="1"/>
  <c r="I70" i="1" s="1"/>
  <c r="I71" i="1" s="1"/>
  <c r="J67" i="1"/>
  <c r="J68" i="1" s="1"/>
  <c r="J69" i="1" s="1"/>
  <c r="J70" i="1" s="1"/>
  <c r="J71" i="1" s="1"/>
  <c r="K67" i="1"/>
  <c r="K68" i="1" s="1"/>
  <c r="K69" i="1" s="1"/>
  <c r="K70" i="1" s="1"/>
  <c r="K71" i="1" s="1"/>
  <c r="L67" i="1"/>
  <c r="L68" i="1" s="1"/>
  <c r="L69" i="1" s="1"/>
  <c r="L70" i="1" s="1"/>
  <c r="L71" i="1" s="1"/>
  <c r="M67" i="1"/>
  <c r="M68" i="1" s="1"/>
  <c r="M69" i="1" s="1"/>
  <c r="M70" i="1" s="1"/>
  <c r="M71" i="1" s="1"/>
  <c r="N67" i="1"/>
  <c r="N68" i="1" s="1"/>
  <c r="N69" i="1" s="1"/>
  <c r="N70" i="1" s="1"/>
  <c r="N71" i="1" s="1"/>
  <c r="O67" i="1"/>
  <c r="O68" i="1" s="1"/>
  <c r="O69" i="1" s="1"/>
  <c r="O70" i="1" s="1"/>
  <c r="O71" i="1" s="1"/>
  <c r="P67" i="1"/>
  <c r="P68" i="1" s="1"/>
  <c r="P69" i="1" s="1"/>
  <c r="P70" i="1" s="1"/>
  <c r="P71" i="1" s="1"/>
  <c r="Q67" i="1"/>
  <c r="Q68" i="1" s="1"/>
  <c r="Q69" i="1" s="1"/>
  <c r="Q70" i="1" s="1"/>
  <c r="Q71" i="1" s="1"/>
  <c r="R67" i="1"/>
  <c r="R68" i="1" s="1"/>
  <c r="R69" i="1" s="1"/>
  <c r="R70" i="1" s="1"/>
  <c r="R71" i="1" s="1"/>
  <c r="S67" i="1"/>
  <c r="S68" i="1" s="1"/>
  <c r="S69" i="1" s="1"/>
  <c r="S70" i="1" s="1"/>
  <c r="S71" i="1" s="1"/>
  <c r="T67" i="1"/>
  <c r="T68" i="1" s="1"/>
  <c r="T69" i="1" s="1"/>
  <c r="T70" i="1" s="1"/>
  <c r="T71" i="1" s="1"/>
  <c r="U67" i="1"/>
  <c r="U68" i="1" s="1"/>
  <c r="U69" i="1" s="1"/>
  <c r="U70" i="1" s="1"/>
  <c r="U71" i="1" s="1"/>
  <c r="V67" i="1"/>
  <c r="V68" i="1" s="1"/>
  <c r="V69" i="1" s="1"/>
  <c r="V70" i="1" s="1"/>
  <c r="V71" i="1" s="1"/>
  <c r="W67" i="1"/>
  <c r="W68" i="1" s="1"/>
  <c r="W69" i="1" s="1"/>
  <c r="W70" i="1" s="1"/>
  <c r="W71" i="1" s="1"/>
  <c r="X67" i="1"/>
  <c r="X68" i="1" s="1"/>
  <c r="X69" i="1" s="1"/>
  <c r="X70" i="1" s="1"/>
  <c r="X71" i="1" s="1"/>
  <c r="Y67" i="1"/>
  <c r="Y68" i="1" s="1"/>
  <c r="Y69" i="1" s="1"/>
  <c r="Y70" i="1" s="1"/>
  <c r="Y71" i="1" s="1"/>
  <c r="Z67" i="1"/>
  <c r="Z68" i="1" s="1"/>
  <c r="Z69" i="1" s="1"/>
  <c r="Z70" i="1" s="1"/>
  <c r="Z71" i="1" s="1"/>
  <c r="AA68" i="1"/>
  <c r="AA69" i="1" s="1"/>
  <c r="AA70" i="1" s="1"/>
  <c r="AA71" i="1" s="1"/>
  <c r="AB67" i="1"/>
  <c r="AB68" i="1" s="1"/>
  <c r="AB69" i="1" s="1"/>
  <c r="AB70" i="1" s="1"/>
  <c r="AB71" i="1" s="1"/>
  <c r="AC67" i="1"/>
  <c r="AC68" i="1" s="1"/>
  <c r="AC69" i="1" s="1"/>
  <c r="AC70" i="1" s="1"/>
  <c r="AC71" i="1" s="1"/>
  <c r="AD67" i="1"/>
  <c r="AD68" i="1" s="1"/>
  <c r="AD69" i="1" s="1"/>
  <c r="AD70" i="1" s="1"/>
  <c r="AD71" i="1" s="1"/>
  <c r="AE67" i="1"/>
  <c r="AE68" i="1" s="1"/>
  <c r="AE69" i="1" s="1"/>
  <c r="AE70" i="1" s="1"/>
  <c r="AE71" i="1" s="1"/>
  <c r="AF67" i="1"/>
  <c r="AF68" i="1" s="1"/>
  <c r="AF69" i="1" s="1"/>
  <c r="AF70" i="1" s="1"/>
  <c r="AF71" i="1" s="1"/>
  <c r="AG67" i="1"/>
  <c r="AG68" i="1" s="1"/>
  <c r="AG69" i="1" s="1"/>
  <c r="AG70" i="1" s="1"/>
  <c r="AG71" i="1" s="1"/>
  <c r="AH67" i="1"/>
  <c r="AH68" i="1" s="1"/>
  <c r="AH69" i="1" s="1"/>
  <c r="AH70" i="1" s="1"/>
  <c r="AH71" i="1" s="1"/>
  <c r="AI67" i="1"/>
  <c r="AI68" i="1" s="1"/>
  <c r="AI69" i="1" s="1"/>
  <c r="AI70" i="1" s="1"/>
  <c r="AI71" i="1" s="1"/>
  <c r="AJ67" i="1"/>
  <c r="AJ68" i="1" s="1"/>
  <c r="AJ69" i="1" s="1"/>
  <c r="AJ70" i="1" s="1"/>
  <c r="AJ71" i="1" s="1"/>
  <c r="AK67" i="1"/>
  <c r="AK68" i="1" s="1"/>
  <c r="AK69" i="1" s="1"/>
  <c r="AK70" i="1" s="1"/>
  <c r="AK71" i="1" s="1"/>
  <c r="B62" i="1"/>
  <c r="B63" i="1" s="1"/>
  <c r="B64" i="1" s="1"/>
  <c r="B65" i="1" s="1"/>
  <c r="B66" i="1" s="1"/>
  <c r="C62" i="1"/>
  <c r="C63" i="1" s="1"/>
  <c r="C64" i="1" s="1"/>
  <c r="C65" i="1" s="1"/>
  <c r="C66" i="1" s="1"/>
  <c r="D62" i="1"/>
  <c r="D63" i="1" s="1"/>
  <c r="D64" i="1" s="1"/>
  <c r="D65" i="1" s="1"/>
  <c r="D66" i="1" s="1"/>
  <c r="E62" i="1"/>
  <c r="E63" i="1" s="1"/>
  <c r="E64" i="1" s="1"/>
  <c r="E65" i="1" s="1"/>
  <c r="E66" i="1" s="1"/>
  <c r="F62" i="1"/>
  <c r="F63" i="1" s="1"/>
  <c r="F64" i="1" s="1"/>
  <c r="F65" i="1" s="1"/>
  <c r="F66" i="1" s="1"/>
  <c r="G62" i="1"/>
  <c r="G63" i="1" s="1"/>
  <c r="G64" i="1" s="1"/>
  <c r="G65" i="1" s="1"/>
  <c r="G66" i="1" s="1"/>
  <c r="H62" i="1"/>
  <c r="H63" i="1" s="1"/>
  <c r="H64" i="1" s="1"/>
  <c r="H65" i="1" s="1"/>
  <c r="H66" i="1" s="1"/>
  <c r="I62" i="1"/>
  <c r="I63" i="1" s="1"/>
  <c r="I64" i="1" s="1"/>
  <c r="I65" i="1" s="1"/>
  <c r="I66" i="1" s="1"/>
  <c r="J62" i="1"/>
  <c r="J63" i="1" s="1"/>
  <c r="J64" i="1" s="1"/>
  <c r="J65" i="1" s="1"/>
  <c r="J66" i="1" s="1"/>
  <c r="K62" i="1"/>
  <c r="K63" i="1" s="1"/>
  <c r="K64" i="1" s="1"/>
  <c r="K65" i="1" s="1"/>
  <c r="K66" i="1" s="1"/>
  <c r="L62" i="1"/>
  <c r="L63" i="1" s="1"/>
  <c r="L64" i="1" s="1"/>
  <c r="L65" i="1" s="1"/>
  <c r="L66" i="1" s="1"/>
  <c r="M62" i="1"/>
  <c r="M63" i="1" s="1"/>
  <c r="M64" i="1" s="1"/>
  <c r="M65" i="1" s="1"/>
  <c r="M66" i="1" s="1"/>
  <c r="N62" i="1"/>
  <c r="N63" i="1" s="1"/>
  <c r="N64" i="1" s="1"/>
  <c r="N65" i="1" s="1"/>
  <c r="N66" i="1" s="1"/>
  <c r="O62" i="1"/>
  <c r="O63" i="1" s="1"/>
  <c r="O64" i="1" s="1"/>
  <c r="O65" i="1" s="1"/>
  <c r="O66" i="1" s="1"/>
  <c r="P62" i="1"/>
  <c r="P63" i="1" s="1"/>
  <c r="P64" i="1" s="1"/>
  <c r="P65" i="1" s="1"/>
  <c r="P66" i="1" s="1"/>
  <c r="Q62" i="1"/>
  <c r="Q63" i="1" s="1"/>
  <c r="Q64" i="1" s="1"/>
  <c r="Q65" i="1" s="1"/>
  <c r="Q66" i="1" s="1"/>
  <c r="R62" i="1"/>
  <c r="R63" i="1" s="1"/>
  <c r="R64" i="1" s="1"/>
  <c r="R65" i="1" s="1"/>
  <c r="R66" i="1" s="1"/>
  <c r="S62" i="1"/>
  <c r="S63" i="1" s="1"/>
  <c r="S64" i="1" s="1"/>
  <c r="S65" i="1" s="1"/>
  <c r="S66" i="1" s="1"/>
  <c r="T62" i="1"/>
  <c r="T63" i="1" s="1"/>
  <c r="T64" i="1" s="1"/>
  <c r="T65" i="1" s="1"/>
  <c r="T66" i="1" s="1"/>
  <c r="U62" i="1"/>
  <c r="U63" i="1" s="1"/>
  <c r="U64" i="1" s="1"/>
  <c r="U65" i="1" s="1"/>
  <c r="U66" i="1" s="1"/>
  <c r="V62" i="1"/>
  <c r="V63" i="1" s="1"/>
  <c r="V64" i="1" s="1"/>
  <c r="V65" i="1" s="1"/>
  <c r="V66" i="1" s="1"/>
  <c r="W62" i="1"/>
  <c r="W63" i="1" s="1"/>
  <c r="W64" i="1" s="1"/>
  <c r="W65" i="1" s="1"/>
  <c r="W66" i="1" s="1"/>
  <c r="X62" i="1"/>
  <c r="X63" i="1" s="1"/>
  <c r="X64" i="1" s="1"/>
  <c r="X65" i="1" s="1"/>
  <c r="X66" i="1" s="1"/>
  <c r="Y62" i="1"/>
  <c r="Y63" i="1" s="1"/>
  <c r="Y64" i="1" s="1"/>
  <c r="Y65" i="1" s="1"/>
  <c r="Y66" i="1" s="1"/>
  <c r="Z62" i="1"/>
  <c r="Z63" i="1" s="1"/>
  <c r="Z64" i="1" s="1"/>
  <c r="Z65" i="1" s="1"/>
  <c r="Z66" i="1" s="1"/>
  <c r="AA62" i="1"/>
  <c r="AA63" i="1" s="1"/>
  <c r="AA64" i="1" s="1"/>
  <c r="AA65" i="1" s="1"/>
  <c r="AA66" i="1" s="1"/>
  <c r="AB62" i="1"/>
  <c r="AB63" i="1" s="1"/>
  <c r="AB64" i="1" s="1"/>
  <c r="AB65" i="1" s="1"/>
  <c r="AB66" i="1" s="1"/>
  <c r="AC62" i="1"/>
  <c r="AC63" i="1" s="1"/>
  <c r="AC64" i="1" s="1"/>
  <c r="AC65" i="1" s="1"/>
  <c r="AC66" i="1" s="1"/>
  <c r="AD62" i="1"/>
  <c r="AD63" i="1" s="1"/>
  <c r="AD64" i="1" s="1"/>
  <c r="AD65" i="1" s="1"/>
  <c r="AD66" i="1" s="1"/>
  <c r="AE62" i="1"/>
  <c r="AE63" i="1" s="1"/>
  <c r="AE64" i="1" s="1"/>
  <c r="AE65" i="1" s="1"/>
  <c r="AE66" i="1" s="1"/>
  <c r="AF62" i="1"/>
  <c r="AF63" i="1" s="1"/>
  <c r="AF64" i="1" s="1"/>
  <c r="AF65" i="1" s="1"/>
  <c r="AF66" i="1" s="1"/>
  <c r="AG62" i="1"/>
  <c r="AG63" i="1" s="1"/>
  <c r="AG64" i="1" s="1"/>
  <c r="AG65" i="1" s="1"/>
  <c r="AG66" i="1" s="1"/>
  <c r="AH62" i="1"/>
  <c r="AH63" i="1" s="1"/>
  <c r="AH64" i="1" s="1"/>
  <c r="AH65" i="1" s="1"/>
  <c r="AH66" i="1" s="1"/>
  <c r="AI62" i="1"/>
  <c r="AI63" i="1" s="1"/>
  <c r="AI64" i="1" s="1"/>
  <c r="AI65" i="1" s="1"/>
  <c r="AI66" i="1" s="1"/>
  <c r="AJ62" i="1"/>
  <c r="AJ63" i="1" s="1"/>
  <c r="AJ64" i="1" s="1"/>
  <c r="AJ65" i="1" s="1"/>
  <c r="AJ66" i="1" s="1"/>
  <c r="AK62" i="1"/>
  <c r="AK63" i="1" s="1"/>
  <c r="AK64" i="1" s="1"/>
  <c r="AK65" i="1" s="1"/>
  <c r="AK66" i="1" s="1"/>
  <c r="C57" i="1"/>
  <c r="C58" i="1" s="1"/>
  <c r="C59" i="1" s="1"/>
  <c r="C60" i="1" s="1"/>
  <c r="C61" i="1" s="1"/>
  <c r="B57" i="1"/>
  <c r="B58" i="1" s="1"/>
  <c r="B59" i="1" s="1"/>
  <c r="B60" i="1" s="1"/>
  <c r="B61" i="1" s="1"/>
  <c r="Z57" i="1"/>
  <c r="Z58" i="1" s="1"/>
  <c r="Z59" i="1" s="1"/>
  <c r="Z60" i="1" s="1"/>
  <c r="Z61" i="1" s="1"/>
  <c r="AA57" i="1"/>
  <c r="AA58" i="1" s="1"/>
  <c r="AA59" i="1" s="1"/>
  <c r="AA60" i="1" s="1"/>
  <c r="AA61" i="1" s="1"/>
  <c r="AB57" i="1"/>
  <c r="AB58" i="1" s="1"/>
  <c r="AB59" i="1" s="1"/>
  <c r="AB60" i="1" s="1"/>
  <c r="AB61" i="1" s="1"/>
  <c r="AC57" i="1"/>
  <c r="AC58" i="1" s="1"/>
  <c r="AC59" i="1" s="1"/>
  <c r="AC60" i="1" s="1"/>
  <c r="AC61" i="1" s="1"/>
  <c r="AD57" i="1"/>
  <c r="AD58" i="1" s="1"/>
  <c r="AD59" i="1" s="1"/>
  <c r="AD60" i="1" s="1"/>
  <c r="AD61" i="1" s="1"/>
  <c r="AE57" i="1"/>
  <c r="AE58" i="1" s="1"/>
  <c r="AE59" i="1" s="1"/>
  <c r="AE60" i="1" s="1"/>
  <c r="AE61" i="1" s="1"/>
  <c r="AF57" i="1"/>
  <c r="AF58" i="1" s="1"/>
  <c r="AF59" i="1" s="1"/>
  <c r="AF60" i="1" s="1"/>
  <c r="AF61" i="1" s="1"/>
  <c r="AG57" i="1"/>
  <c r="AG58" i="1" s="1"/>
  <c r="AG59" i="1" s="1"/>
  <c r="AG60" i="1" s="1"/>
  <c r="AG61" i="1" s="1"/>
  <c r="AH57" i="1"/>
  <c r="AH58" i="1" s="1"/>
  <c r="AH59" i="1" s="1"/>
  <c r="AH60" i="1" s="1"/>
  <c r="AH61" i="1" s="1"/>
  <c r="AI57" i="1"/>
  <c r="AI58" i="1" s="1"/>
  <c r="AI59" i="1" s="1"/>
  <c r="AI60" i="1" s="1"/>
  <c r="AI61" i="1" s="1"/>
  <c r="AJ57" i="1"/>
  <c r="AJ58" i="1" s="1"/>
  <c r="AJ59" i="1" s="1"/>
  <c r="AJ60" i="1" s="1"/>
  <c r="AJ61" i="1" s="1"/>
  <c r="AK57" i="1"/>
  <c r="AK58" i="1" s="1"/>
  <c r="AK59" i="1" s="1"/>
  <c r="AK60" i="1" s="1"/>
  <c r="AK61" i="1" s="1"/>
  <c r="AF53" i="1"/>
  <c r="AF54" i="1" s="1"/>
  <c r="AF55" i="1" s="1"/>
  <c r="AF56" i="1" s="1"/>
  <c r="AG52" i="1"/>
  <c r="AG53" i="1" s="1"/>
  <c r="AG54" i="1" s="1"/>
  <c r="AG55" i="1" s="1"/>
  <c r="AG56" i="1" s="1"/>
  <c r="AH52" i="1"/>
  <c r="AH53" i="1" s="1"/>
  <c r="AH54" i="1" s="1"/>
  <c r="AH55" i="1" s="1"/>
  <c r="AH56" i="1" s="1"/>
  <c r="AI52" i="1"/>
  <c r="AI53" i="1" s="1"/>
  <c r="AI54" i="1" s="1"/>
  <c r="AI55" i="1" s="1"/>
  <c r="AI56" i="1" s="1"/>
  <c r="AJ52" i="1"/>
  <c r="AJ53" i="1" s="1"/>
  <c r="AJ54" i="1" s="1"/>
  <c r="AJ55" i="1" s="1"/>
  <c r="AJ56" i="1" s="1"/>
  <c r="AK52" i="1"/>
  <c r="AK53" i="1" s="1"/>
  <c r="AK54" i="1" s="1"/>
  <c r="AK55" i="1" s="1"/>
  <c r="AK56" i="1" s="1"/>
  <c r="D57" i="1"/>
  <c r="D58" i="1" s="1"/>
  <c r="D59" i="1" s="1"/>
  <c r="D60" i="1" s="1"/>
  <c r="D61" i="1" s="1"/>
  <c r="E57" i="1"/>
  <c r="E58" i="1" s="1"/>
  <c r="E59" i="1" s="1"/>
  <c r="E60" i="1" s="1"/>
  <c r="E61" i="1" s="1"/>
  <c r="F57" i="1"/>
  <c r="F58" i="1" s="1"/>
  <c r="F59" i="1" s="1"/>
  <c r="F60" i="1" s="1"/>
  <c r="F61" i="1" s="1"/>
  <c r="G57" i="1"/>
  <c r="G58" i="1" s="1"/>
  <c r="G59" i="1" s="1"/>
  <c r="G60" i="1" s="1"/>
  <c r="G61" i="1" s="1"/>
  <c r="H57" i="1"/>
  <c r="H58" i="1" s="1"/>
  <c r="H59" i="1" s="1"/>
  <c r="H60" i="1" s="1"/>
  <c r="H61" i="1" s="1"/>
  <c r="I57" i="1"/>
  <c r="I58" i="1" s="1"/>
  <c r="I59" i="1" s="1"/>
  <c r="I60" i="1" s="1"/>
  <c r="I61" i="1" s="1"/>
  <c r="J57" i="1"/>
  <c r="J58" i="1" s="1"/>
  <c r="J59" i="1" s="1"/>
  <c r="J60" i="1" s="1"/>
  <c r="J61" i="1" s="1"/>
  <c r="K57" i="1"/>
  <c r="K58" i="1" s="1"/>
  <c r="K59" i="1" s="1"/>
  <c r="K60" i="1" s="1"/>
  <c r="K61" i="1" s="1"/>
  <c r="L57" i="1"/>
  <c r="L58" i="1" s="1"/>
  <c r="L59" i="1" s="1"/>
  <c r="L60" i="1" s="1"/>
  <c r="L61" i="1" s="1"/>
  <c r="M57" i="1"/>
  <c r="M58" i="1" s="1"/>
  <c r="M59" i="1" s="1"/>
  <c r="M60" i="1" s="1"/>
  <c r="M61" i="1" s="1"/>
  <c r="N57" i="1"/>
  <c r="N58" i="1" s="1"/>
  <c r="N59" i="1" s="1"/>
  <c r="N60" i="1" s="1"/>
  <c r="N61" i="1" s="1"/>
  <c r="O57" i="1"/>
  <c r="O58" i="1" s="1"/>
  <c r="O59" i="1" s="1"/>
  <c r="O60" i="1" s="1"/>
  <c r="O61" i="1" s="1"/>
  <c r="P57" i="1"/>
  <c r="P58" i="1" s="1"/>
  <c r="P59" i="1" s="1"/>
  <c r="P60" i="1" s="1"/>
  <c r="P61" i="1" s="1"/>
  <c r="Q57" i="1"/>
  <c r="Q58" i="1" s="1"/>
  <c r="Q59" i="1" s="1"/>
  <c r="Q60" i="1" s="1"/>
  <c r="Q61" i="1" s="1"/>
  <c r="R57" i="1"/>
  <c r="R58" i="1" s="1"/>
  <c r="R59" i="1" s="1"/>
  <c r="R60" i="1" s="1"/>
  <c r="R61" i="1" s="1"/>
  <c r="S57" i="1"/>
  <c r="S58" i="1" s="1"/>
  <c r="S59" i="1" s="1"/>
  <c r="S60" i="1" s="1"/>
  <c r="S61" i="1" s="1"/>
  <c r="T57" i="1"/>
  <c r="T58" i="1" s="1"/>
  <c r="T59" i="1" s="1"/>
  <c r="T60" i="1" s="1"/>
  <c r="T61" i="1" s="1"/>
  <c r="U57" i="1"/>
  <c r="U58" i="1" s="1"/>
  <c r="U59" i="1" s="1"/>
  <c r="U60" i="1" s="1"/>
  <c r="U61" i="1" s="1"/>
  <c r="V57" i="1"/>
  <c r="V58" i="1" s="1"/>
  <c r="V59" i="1" s="1"/>
  <c r="V60" i="1" s="1"/>
  <c r="V61" i="1" s="1"/>
  <c r="W57" i="1"/>
  <c r="W58" i="1" s="1"/>
  <c r="W59" i="1" s="1"/>
  <c r="W60" i="1" s="1"/>
  <c r="W61" i="1" s="1"/>
  <c r="X57" i="1"/>
  <c r="X58" i="1" s="1"/>
  <c r="X59" i="1" s="1"/>
  <c r="X60" i="1" s="1"/>
  <c r="X61" i="1" s="1"/>
  <c r="Y57" i="1"/>
  <c r="Y58" i="1" s="1"/>
  <c r="Y59" i="1" s="1"/>
  <c r="Y60" i="1" s="1"/>
  <c r="Y61" i="1" s="1"/>
  <c r="B52" i="1"/>
  <c r="B53" i="1" s="1"/>
  <c r="B54" i="1" s="1"/>
  <c r="B55" i="1" s="1"/>
  <c r="B56" i="1" s="1"/>
  <c r="C52" i="1"/>
  <c r="C53" i="1" s="1"/>
  <c r="C54" i="1" s="1"/>
  <c r="C55" i="1" s="1"/>
  <c r="C56" i="1" s="1"/>
  <c r="D52" i="1"/>
  <c r="D53" i="1" s="1"/>
  <c r="D54" i="1" s="1"/>
  <c r="D55" i="1" s="1"/>
  <c r="D56" i="1" s="1"/>
  <c r="E52" i="1"/>
  <c r="E53" i="1" s="1"/>
  <c r="E54" i="1" s="1"/>
  <c r="E55" i="1" s="1"/>
  <c r="E56" i="1" s="1"/>
  <c r="F52" i="1"/>
  <c r="F53" i="1" s="1"/>
  <c r="F54" i="1" s="1"/>
  <c r="F55" i="1" s="1"/>
  <c r="F56" i="1" s="1"/>
  <c r="G52" i="1"/>
  <c r="G53" i="1" s="1"/>
  <c r="G54" i="1" s="1"/>
  <c r="G55" i="1" s="1"/>
  <c r="G56" i="1" s="1"/>
  <c r="H52" i="1"/>
  <c r="H53" i="1" s="1"/>
  <c r="H54" i="1" s="1"/>
  <c r="H55" i="1" s="1"/>
  <c r="H56" i="1" s="1"/>
  <c r="I52" i="1"/>
  <c r="I53" i="1" s="1"/>
  <c r="I54" i="1" s="1"/>
  <c r="I55" i="1" s="1"/>
  <c r="I56" i="1" s="1"/>
  <c r="J52" i="1"/>
  <c r="J53" i="1" s="1"/>
  <c r="J54" i="1" s="1"/>
  <c r="J55" i="1" s="1"/>
  <c r="J56" i="1" s="1"/>
  <c r="K52" i="1"/>
  <c r="K53" i="1" s="1"/>
  <c r="K54" i="1" s="1"/>
  <c r="K55" i="1" s="1"/>
  <c r="K56" i="1" s="1"/>
  <c r="L52" i="1"/>
  <c r="L53" i="1" s="1"/>
  <c r="L54" i="1" s="1"/>
  <c r="L55" i="1" s="1"/>
  <c r="L56" i="1" s="1"/>
  <c r="M52" i="1"/>
  <c r="M53" i="1" s="1"/>
  <c r="M54" i="1" s="1"/>
  <c r="M55" i="1" s="1"/>
  <c r="M56" i="1" s="1"/>
  <c r="N52" i="1"/>
  <c r="N53" i="1" s="1"/>
  <c r="N54" i="1" s="1"/>
  <c r="N55" i="1" s="1"/>
  <c r="N56" i="1" s="1"/>
  <c r="O52" i="1"/>
  <c r="O53" i="1" s="1"/>
  <c r="O54" i="1" s="1"/>
  <c r="O55" i="1" s="1"/>
  <c r="O56" i="1" s="1"/>
  <c r="P52" i="1"/>
  <c r="P53" i="1" s="1"/>
  <c r="P54" i="1" s="1"/>
  <c r="P55" i="1" s="1"/>
  <c r="P56" i="1" s="1"/>
  <c r="Q52" i="1"/>
  <c r="Q53" i="1" s="1"/>
  <c r="Q54" i="1" s="1"/>
  <c r="Q55" i="1" s="1"/>
  <c r="Q56" i="1" s="1"/>
  <c r="R52" i="1"/>
  <c r="R53" i="1" s="1"/>
  <c r="R54" i="1" s="1"/>
  <c r="R55" i="1" s="1"/>
  <c r="R56" i="1" s="1"/>
  <c r="S52" i="1"/>
  <c r="S53" i="1" s="1"/>
  <c r="S54" i="1" s="1"/>
  <c r="S55" i="1" s="1"/>
  <c r="S56" i="1" s="1"/>
  <c r="T52" i="1"/>
  <c r="T53" i="1" s="1"/>
  <c r="T54" i="1" s="1"/>
  <c r="T55" i="1" s="1"/>
  <c r="T56" i="1" s="1"/>
  <c r="U52" i="1"/>
  <c r="U53" i="1" s="1"/>
  <c r="U54" i="1" s="1"/>
  <c r="U55" i="1" s="1"/>
  <c r="U56" i="1" s="1"/>
  <c r="V52" i="1"/>
  <c r="V53" i="1" s="1"/>
  <c r="V54" i="1" s="1"/>
  <c r="V55" i="1" s="1"/>
  <c r="V56" i="1" s="1"/>
  <c r="W52" i="1"/>
  <c r="W53" i="1" s="1"/>
  <c r="W54" i="1" s="1"/>
  <c r="W55" i="1" s="1"/>
  <c r="W56" i="1" s="1"/>
  <c r="X52" i="1"/>
  <c r="X53" i="1" s="1"/>
  <c r="X54" i="1" s="1"/>
  <c r="X55" i="1" s="1"/>
  <c r="X56" i="1" s="1"/>
  <c r="Y52" i="1"/>
  <c r="Y53" i="1" s="1"/>
  <c r="Y54" i="1" s="1"/>
  <c r="Y55" i="1" s="1"/>
  <c r="Y56" i="1" s="1"/>
  <c r="Z52" i="1"/>
  <c r="Z53" i="1" s="1"/>
  <c r="Z54" i="1" s="1"/>
  <c r="Z55" i="1" s="1"/>
  <c r="Z56" i="1" s="1"/>
  <c r="AA52" i="1"/>
  <c r="AA53" i="1" s="1"/>
  <c r="AA54" i="1" s="1"/>
  <c r="AA55" i="1" s="1"/>
  <c r="AA56" i="1" s="1"/>
  <c r="AB52" i="1"/>
  <c r="AB53" i="1" s="1"/>
  <c r="AB54" i="1" s="1"/>
  <c r="AB55" i="1" s="1"/>
  <c r="AB56" i="1" s="1"/>
  <c r="AC52" i="1"/>
  <c r="AC53" i="1" s="1"/>
  <c r="AC54" i="1" s="1"/>
  <c r="AC55" i="1" s="1"/>
  <c r="AC56" i="1" s="1"/>
  <c r="AD52" i="1"/>
  <c r="AD53" i="1" s="1"/>
  <c r="AD54" i="1" s="1"/>
  <c r="AD55" i="1" s="1"/>
  <c r="AD56" i="1" s="1"/>
  <c r="AE52" i="1"/>
  <c r="AE53" i="1" s="1"/>
  <c r="AE54" i="1" s="1"/>
  <c r="AE55" i="1" s="1"/>
  <c r="AE56" i="1" s="1"/>
  <c r="B21" i="1"/>
  <c r="B22" i="1" s="1"/>
  <c r="C21" i="1"/>
  <c r="B83" i="1" l="1"/>
  <c r="B84" i="1" s="1"/>
  <c r="H29" i="7"/>
  <c r="Z83" i="1"/>
  <c r="Z84" i="1" s="1"/>
  <c r="AG115" i="1"/>
  <c r="AG116" i="1" s="1"/>
  <c r="J83" i="1"/>
  <c r="J84" i="1" s="1"/>
  <c r="Q115" i="1"/>
  <c r="EP11" i="11" s="1"/>
  <c r="R83" i="1"/>
  <c r="R84" i="1" s="1"/>
  <c r="AJ83" i="1"/>
  <c r="AJ84" i="1" s="1"/>
  <c r="Y115" i="1"/>
  <c r="Y116" i="1" s="1"/>
  <c r="I115" i="1"/>
  <c r="DZ11" i="11" s="1"/>
  <c r="AE83" i="1"/>
  <c r="FR11" i="19" s="1"/>
  <c r="CX11" i="19" s="1"/>
  <c r="AG11" i="19" s="1"/>
  <c r="V83" i="1"/>
  <c r="V84" i="1" s="1"/>
  <c r="N83" i="1"/>
  <c r="N84" i="1" s="1"/>
  <c r="F83" i="1"/>
  <c r="DT11" i="19" s="1"/>
  <c r="AK115" i="1"/>
  <c r="AK116" i="1" s="1"/>
  <c r="AC115" i="1"/>
  <c r="AC116" i="1" s="1"/>
  <c r="U115" i="1"/>
  <c r="U116" i="1" s="1"/>
  <c r="M115" i="1"/>
  <c r="M116" i="1" s="1"/>
  <c r="E115" i="1"/>
  <c r="DR11" i="11" s="1"/>
  <c r="C83" i="1"/>
  <c r="C84" i="1" s="1"/>
  <c r="AC83" i="1"/>
  <c r="FN11" i="19" s="1"/>
  <c r="X83" i="1"/>
  <c r="FD11" i="19" s="1"/>
  <c r="T83" i="1"/>
  <c r="T84" i="1" s="1"/>
  <c r="P83" i="1"/>
  <c r="P84" i="1" s="1"/>
  <c r="L83" i="1"/>
  <c r="L84" i="1" s="1"/>
  <c r="H83" i="1"/>
  <c r="DX11" i="19" s="1"/>
  <c r="D83" i="1"/>
  <c r="DP11" i="19" s="1"/>
  <c r="AH83" i="1"/>
  <c r="AH84" i="1" s="1"/>
  <c r="AI115" i="1"/>
  <c r="AI116" i="1" s="1"/>
  <c r="AE115" i="1"/>
  <c r="FR11" i="11" s="1"/>
  <c r="AA115" i="1"/>
  <c r="AA116" i="1" s="1"/>
  <c r="W115" i="1"/>
  <c r="W116" i="1" s="1"/>
  <c r="S115" i="1"/>
  <c r="S116" i="1" s="1"/>
  <c r="O115" i="1"/>
  <c r="EL11" i="11" s="1"/>
  <c r="K115" i="1"/>
  <c r="ED11" i="11" s="1"/>
  <c r="G115" i="1"/>
  <c r="G116" i="1" s="1"/>
  <c r="C115" i="1"/>
  <c r="C116" i="1" s="1"/>
  <c r="AF83" i="1"/>
  <c r="AF84" i="1" s="1"/>
  <c r="AD83" i="1"/>
  <c r="AD84" i="1" s="1"/>
  <c r="AB83" i="1"/>
  <c r="AB84" i="1" s="1"/>
  <c r="Y83" i="1"/>
  <c r="Y84" i="1" s="1"/>
  <c r="W83" i="1"/>
  <c r="W84" i="1" s="1"/>
  <c r="U83" i="1"/>
  <c r="U84" i="1" s="1"/>
  <c r="S83" i="1"/>
  <c r="S84" i="1" s="1"/>
  <c r="Q83" i="1"/>
  <c r="Q84" i="1" s="1"/>
  <c r="O83" i="1"/>
  <c r="O84" i="1" s="1"/>
  <c r="M83" i="1"/>
  <c r="EH11" i="19" s="1"/>
  <c r="BN11" i="19" s="1"/>
  <c r="O11" i="19" s="1"/>
  <c r="K83" i="1"/>
  <c r="K84" i="1" s="1"/>
  <c r="I83" i="1"/>
  <c r="I84" i="1" s="1"/>
  <c r="G83" i="1"/>
  <c r="DV11" i="19" s="1"/>
  <c r="BB11" i="19" s="1"/>
  <c r="I11" i="19" s="1"/>
  <c r="E83" i="1"/>
  <c r="E84" i="1" s="1"/>
  <c r="AK83" i="1"/>
  <c r="AK84" i="1" s="1"/>
  <c r="AI83" i="1"/>
  <c r="AI84" i="1" s="1"/>
  <c r="AG83" i="1"/>
  <c r="FV11" i="19" s="1"/>
  <c r="AJ115" i="1"/>
  <c r="GB11" i="11" s="1"/>
  <c r="DH11" i="11" s="1"/>
  <c r="AL11" i="11" s="1"/>
  <c r="AH115" i="1"/>
  <c r="AH116" i="1" s="1"/>
  <c r="AF115" i="1"/>
  <c r="AF116" i="1" s="1"/>
  <c r="AD115" i="1"/>
  <c r="AD116" i="1" s="1"/>
  <c r="AB115" i="1"/>
  <c r="FL11" i="11" s="1"/>
  <c r="Z115" i="1"/>
  <c r="Z116" i="1" s="1"/>
  <c r="X115" i="1"/>
  <c r="X116" i="1" s="1"/>
  <c r="V115" i="1"/>
  <c r="V116" i="1" s="1"/>
  <c r="T115" i="1"/>
  <c r="EV11" i="11" s="1"/>
  <c r="R115" i="1"/>
  <c r="R116" i="1" s="1"/>
  <c r="P115" i="1"/>
  <c r="P116" i="1" s="1"/>
  <c r="N115" i="1"/>
  <c r="N116" i="1" s="1"/>
  <c r="L115" i="1"/>
  <c r="EF11" i="11" s="1"/>
  <c r="J115" i="1"/>
  <c r="J116" i="1" s="1"/>
  <c r="H115" i="1"/>
  <c r="H116" i="1" s="1"/>
  <c r="F115" i="1"/>
  <c r="F116" i="1" s="1"/>
  <c r="D115" i="1"/>
  <c r="DP11" i="11" s="1"/>
  <c r="B115" i="1"/>
  <c r="B116" i="1" s="1"/>
  <c r="FT11" i="11"/>
  <c r="AE116" i="1"/>
  <c r="O116" i="1"/>
  <c r="I116" i="1"/>
  <c r="EB11" i="19"/>
  <c r="F84" i="1"/>
  <c r="DL11" i="19"/>
  <c r="AR11" i="19" s="1"/>
  <c r="D11" i="19" s="1"/>
  <c r="AA84" i="1"/>
  <c r="FJ11" i="19"/>
  <c r="G84" i="1"/>
  <c r="AG84" i="1"/>
  <c r="E69" i="4"/>
  <c r="FF11" i="19" l="1"/>
  <c r="CL11" i="19" s="1"/>
  <c r="AA11" i="19" s="1"/>
  <c r="DZ11" i="19"/>
  <c r="AC84" i="1"/>
  <c r="FN12" i="19" s="1"/>
  <c r="FZ11" i="19"/>
  <c r="DF11" i="19" s="1"/>
  <c r="AK11" i="19" s="1"/>
  <c r="FF11" i="11"/>
  <c r="CL11" i="11" s="1"/>
  <c r="AA11" i="11" s="1"/>
  <c r="EH11" i="11"/>
  <c r="BN11" i="11" s="1"/>
  <c r="O11" i="11" s="1"/>
  <c r="Q116" i="1"/>
  <c r="Q117" i="1" s="1"/>
  <c r="EL11" i="19"/>
  <c r="EJ11" i="19"/>
  <c r="DN11" i="11"/>
  <c r="EX11" i="11"/>
  <c r="AE84" i="1"/>
  <c r="AE85" i="1" s="1"/>
  <c r="FZ11" i="11"/>
  <c r="X84" i="1"/>
  <c r="X85" i="1" s="1"/>
  <c r="FT11" i="19"/>
  <c r="FP11" i="11"/>
  <c r="FB11" i="19"/>
  <c r="EP11" i="19"/>
  <c r="EF11" i="19"/>
  <c r="H84" i="1"/>
  <c r="H85" i="1" s="1"/>
  <c r="FL11" i="19"/>
  <c r="E116" i="1"/>
  <c r="E117" i="1" s="1"/>
  <c r="EN11" i="11"/>
  <c r="DT11" i="11"/>
  <c r="ET11" i="11"/>
  <c r="BZ11" i="11" s="1"/>
  <c r="U11" i="11" s="1"/>
  <c r="EZ11" i="11"/>
  <c r="DR11" i="19"/>
  <c r="FJ11" i="11"/>
  <c r="FD11" i="11"/>
  <c r="AB116" i="1"/>
  <c r="FL12" i="11" s="1"/>
  <c r="M84" i="1"/>
  <c r="M85" i="1" s="1"/>
  <c r="ER11" i="19"/>
  <c r="D84" i="1"/>
  <c r="D85" i="1" s="1"/>
  <c r="FP11" i="19"/>
  <c r="K116" i="1"/>
  <c r="ED12" i="11" s="1"/>
  <c r="DX11" i="11"/>
  <c r="GD11" i="11"/>
  <c r="DJ11" i="11" s="1"/>
  <c r="AM11" i="11" s="1"/>
  <c r="T116" i="1"/>
  <c r="T117" i="1" s="1"/>
  <c r="ET11" i="19"/>
  <c r="BZ11" i="19" s="1"/>
  <c r="U11" i="19" s="1"/>
  <c r="DN11" i="19"/>
  <c r="FH11" i="19"/>
  <c r="L116" i="1"/>
  <c r="L117" i="1" s="1"/>
  <c r="FX11" i="19"/>
  <c r="ED11" i="19"/>
  <c r="EX11" i="19"/>
  <c r="GB11" i="19"/>
  <c r="DH11" i="19" s="1"/>
  <c r="AL11" i="19" s="1"/>
  <c r="EV11" i="19"/>
  <c r="FV11" i="11"/>
  <c r="GD11" i="19"/>
  <c r="DJ11" i="19" s="1"/>
  <c r="AM11" i="19" s="1"/>
  <c r="EN11" i="19"/>
  <c r="FN11" i="11"/>
  <c r="D116" i="1"/>
  <c r="DP12" i="11" s="1"/>
  <c r="EJ11" i="11"/>
  <c r="AJ116" i="1"/>
  <c r="AJ117" i="1" s="1"/>
  <c r="EZ11" i="19"/>
  <c r="DV11" i="11"/>
  <c r="DL11" i="11"/>
  <c r="AR11" i="11" s="1"/>
  <c r="D11" i="11" s="1"/>
  <c r="EB11" i="11"/>
  <c r="ER11" i="11"/>
  <c r="FH11" i="11"/>
  <c r="CN11" i="11" s="1"/>
  <c r="AB11" i="11" s="1"/>
  <c r="FX11" i="11"/>
  <c r="FB11" i="11"/>
  <c r="C117" i="1"/>
  <c r="DN12" i="11"/>
  <c r="G117" i="1"/>
  <c r="DV12" i="11"/>
  <c r="I117" i="1"/>
  <c r="DZ12" i="11"/>
  <c r="M117" i="1"/>
  <c r="EH12" i="11"/>
  <c r="O117" i="1"/>
  <c r="EL12" i="11"/>
  <c r="S117" i="1"/>
  <c r="ET12" i="11"/>
  <c r="U117" i="1"/>
  <c r="EX12" i="11"/>
  <c r="W117" i="1"/>
  <c r="FB12" i="11"/>
  <c r="Y117" i="1"/>
  <c r="FF12" i="11"/>
  <c r="AA117" i="1"/>
  <c r="FJ12" i="11"/>
  <c r="AC117" i="1"/>
  <c r="FN12" i="11"/>
  <c r="AE117" i="1"/>
  <c r="FR12" i="11"/>
  <c r="AG117" i="1"/>
  <c r="FV12" i="11"/>
  <c r="AI117" i="1"/>
  <c r="FZ12" i="11"/>
  <c r="AK117" i="1"/>
  <c r="GD12" i="11"/>
  <c r="B117" i="1"/>
  <c r="DL12" i="11"/>
  <c r="F117" i="1"/>
  <c r="DT12" i="11"/>
  <c r="H117" i="1"/>
  <c r="DX12" i="11"/>
  <c r="J117" i="1"/>
  <c r="EB12" i="11"/>
  <c r="N117" i="1"/>
  <c r="EJ12" i="11"/>
  <c r="P117" i="1"/>
  <c r="EN12" i="11"/>
  <c r="R117" i="1"/>
  <c r="ER12" i="11"/>
  <c r="V117" i="1"/>
  <c r="EZ12" i="11"/>
  <c r="X117" i="1"/>
  <c r="FD12" i="11"/>
  <c r="Z117" i="1"/>
  <c r="FH12" i="11"/>
  <c r="AD117" i="1"/>
  <c r="FP12" i="11"/>
  <c r="AF117" i="1"/>
  <c r="FT12" i="11"/>
  <c r="AH117" i="1"/>
  <c r="FX12" i="11"/>
  <c r="AG85" i="1"/>
  <c r="FV12" i="19"/>
  <c r="AK85" i="1"/>
  <c r="GD12" i="19"/>
  <c r="G85" i="1"/>
  <c r="DV12" i="19"/>
  <c r="K85" i="1"/>
  <c r="ED12" i="19"/>
  <c r="O85" i="1"/>
  <c r="EL12" i="19"/>
  <c r="S85" i="1"/>
  <c r="ET12" i="19"/>
  <c r="W85" i="1"/>
  <c r="FB12" i="19"/>
  <c r="AA85" i="1"/>
  <c r="FJ12" i="19"/>
  <c r="B85" i="1"/>
  <c r="DL12" i="19"/>
  <c r="AJ85" i="1"/>
  <c r="GB12" i="19"/>
  <c r="F85" i="1"/>
  <c r="DT12" i="19"/>
  <c r="J85" i="1"/>
  <c r="EB12" i="19"/>
  <c r="N85" i="1"/>
  <c r="EJ12" i="19"/>
  <c r="R85" i="1"/>
  <c r="ER12" i="19"/>
  <c r="V85" i="1"/>
  <c r="EZ12" i="19"/>
  <c r="Z85" i="1"/>
  <c r="FH12" i="19"/>
  <c r="AD85" i="1"/>
  <c r="FP12" i="19"/>
  <c r="AI85" i="1"/>
  <c r="FZ12" i="19"/>
  <c r="E85" i="1"/>
  <c r="DR12" i="19"/>
  <c r="I85" i="1"/>
  <c r="DZ12" i="19"/>
  <c r="Q85" i="1"/>
  <c r="EP12" i="19"/>
  <c r="U85" i="1"/>
  <c r="EX12" i="19"/>
  <c r="Y85" i="1"/>
  <c r="FF12" i="19"/>
  <c r="AC85" i="1"/>
  <c r="C85" i="1"/>
  <c r="DN12" i="19"/>
  <c r="AH85" i="1"/>
  <c r="FX12" i="19"/>
  <c r="L85" i="1"/>
  <c r="EF12" i="19"/>
  <c r="P85" i="1"/>
  <c r="EN12" i="19"/>
  <c r="T85" i="1"/>
  <c r="EV12" i="19"/>
  <c r="AB85" i="1"/>
  <c r="FL12" i="19"/>
  <c r="AF85" i="1"/>
  <c r="FT12" i="19"/>
  <c r="AK26" i="1"/>
  <c r="AK27" i="1" s="1"/>
  <c r="C22" i="1"/>
  <c r="D21" i="1"/>
  <c r="D22" i="1" s="1"/>
  <c r="E21" i="1"/>
  <c r="E22" i="1" s="1"/>
  <c r="F21" i="1"/>
  <c r="F22" i="1" s="1"/>
  <c r="G21" i="1"/>
  <c r="G22" i="1" s="1"/>
  <c r="H22" i="1"/>
  <c r="I21" i="1"/>
  <c r="I23" i="1" s="1"/>
  <c r="J21" i="1"/>
  <c r="J22" i="1" s="1"/>
  <c r="K21" i="1"/>
  <c r="K23" i="1" s="1"/>
  <c r="L21" i="1"/>
  <c r="L22" i="1" s="1"/>
  <c r="M21" i="1"/>
  <c r="M23" i="1" s="1"/>
  <c r="N21" i="1"/>
  <c r="N22" i="1" s="1"/>
  <c r="O21" i="1"/>
  <c r="O23" i="1" s="1"/>
  <c r="P21" i="1"/>
  <c r="P22" i="1" s="1"/>
  <c r="Q21" i="1"/>
  <c r="Q23" i="1" s="1"/>
  <c r="R21" i="1"/>
  <c r="R22" i="1" s="1"/>
  <c r="S21" i="1"/>
  <c r="S23" i="1" s="1"/>
  <c r="T21" i="1"/>
  <c r="T22" i="1" s="1"/>
  <c r="U21" i="1"/>
  <c r="U23" i="1" s="1"/>
  <c r="V21" i="1"/>
  <c r="V22" i="1" s="1"/>
  <c r="W21" i="1"/>
  <c r="W23" i="1" s="1"/>
  <c r="X21" i="1"/>
  <c r="X22" i="1" s="1"/>
  <c r="Y21" i="1"/>
  <c r="Y23" i="1" s="1"/>
  <c r="Z21" i="1"/>
  <c r="Z22" i="1" s="1"/>
  <c r="AA21" i="1"/>
  <c r="AA23" i="1" s="1"/>
  <c r="AB21" i="1"/>
  <c r="AB22" i="1" s="1"/>
  <c r="AC21" i="1"/>
  <c r="AC23" i="1" s="1"/>
  <c r="AD21" i="1"/>
  <c r="AD22" i="1" s="1"/>
  <c r="AE21" i="1"/>
  <c r="AE23" i="1" s="1"/>
  <c r="AF21" i="1"/>
  <c r="AF22" i="1" s="1"/>
  <c r="AG21" i="1"/>
  <c r="AG23" i="1" s="1"/>
  <c r="AH21" i="1"/>
  <c r="AH22" i="1" s="1"/>
  <c r="AI21" i="1"/>
  <c r="AI23" i="1" s="1"/>
  <c r="AJ21" i="1"/>
  <c r="AJ22" i="1" s="1"/>
  <c r="AK21" i="1"/>
  <c r="AK23" i="1" s="1"/>
  <c r="C26" i="1"/>
  <c r="C28" i="1" s="1"/>
  <c r="D26" i="1"/>
  <c r="D27" i="1" s="1"/>
  <c r="E26" i="1"/>
  <c r="E28" i="1" s="1"/>
  <c r="F26" i="1"/>
  <c r="F27" i="1" s="1"/>
  <c r="G26" i="1"/>
  <c r="G28" i="1" s="1"/>
  <c r="H26" i="1"/>
  <c r="H28" i="1" s="1"/>
  <c r="I26" i="1"/>
  <c r="I27" i="1" s="1"/>
  <c r="J26" i="1"/>
  <c r="J27" i="1" s="1"/>
  <c r="K26" i="1"/>
  <c r="K27" i="1" s="1"/>
  <c r="L26" i="1"/>
  <c r="L28" i="1" s="1"/>
  <c r="M26" i="1"/>
  <c r="M27" i="1" s="1"/>
  <c r="N26" i="1"/>
  <c r="N27" i="1" s="1"/>
  <c r="O26" i="1"/>
  <c r="O27" i="1" s="1"/>
  <c r="P26" i="1"/>
  <c r="P28" i="1" s="1"/>
  <c r="Q26" i="1"/>
  <c r="Q27" i="1" s="1"/>
  <c r="R26" i="1"/>
  <c r="R27" i="1" s="1"/>
  <c r="S26" i="1"/>
  <c r="S27" i="1" s="1"/>
  <c r="T26" i="1"/>
  <c r="T28" i="1" s="1"/>
  <c r="U26" i="1"/>
  <c r="U27" i="1" s="1"/>
  <c r="V26" i="1"/>
  <c r="V27" i="1" s="1"/>
  <c r="W26" i="1"/>
  <c r="W27" i="1" s="1"/>
  <c r="X26" i="1"/>
  <c r="X28" i="1" s="1"/>
  <c r="Y26" i="1"/>
  <c r="Y27" i="1" s="1"/>
  <c r="Z26" i="1"/>
  <c r="Z27" i="1" s="1"/>
  <c r="AA26" i="1"/>
  <c r="AA27" i="1" s="1"/>
  <c r="AB26" i="1"/>
  <c r="AB28" i="1" s="1"/>
  <c r="AC26" i="1"/>
  <c r="AC27" i="1" s="1"/>
  <c r="AD26" i="1"/>
  <c r="AD27" i="1" s="1"/>
  <c r="AE26" i="1"/>
  <c r="AE27" i="1" s="1"/>
  <c r="AF26" i="1"/>
  <c r="AF28" i="1" s="1"/>
  <c r="AG26" i="1"/>
  <c r="AG27" i="1" s="1"/>
  <c r="AH26" i="1"/>
  <c r="AH27" i="1" s="1"/>
  <c r="AI26" i="1"/>
  <c r="AI27" i="1" s="1"/>
  <c r="AJ26" i="1"/>
  <c r="AJ28" i="1" s="1"/>
  <c r="C31" i="1"/>
  <c r="C33" i="1" s="1"/>
  <c r="D31" i="1"/>
  <c r="D32" i="1" s="1"/>
  <c r="E31" i="1"/>
  <c r="E33" i="1" s="1"/>
  <c r="F31" i="1"/>
  <c r="F32" i="1" s="1"/>
  <c r="G31" i="1"/>
  <c r="G33" i="1" s="1"/>
  <c r="H31" i="1"/>
  <c r="H33" i="1" s="1"/>
  <c r="I31" i="1"/>
  <c r="J31" i="1"/>
  <c r="J32" i="1" s="1"/>
  <c r="K31" i="1"/>
  <c r="L31" i="1"/>
  <c r="L33" i="1" s="1"/>
  <c r="M31" i="1"/>
  <c r="N31" i="1"/>
  <c r="N32" i="1" s="1"/>
  <c r="O31" i="1"/>
  <c r="P31" i="1"/>
  <c r="P33" i="1" s="1"/>
  <c r="Q31" i="1"/>
  <c r="R31" i="1"/>
  <c r="R32" i="1" s="1"/>
  <c r="S31" i="1"/>
  <c r="T31" i="1"/>
  <c r="T33" i="1" s="1"/>
  <c r="U31" i="1"/>
  <c r="V31" i="1"/>
  <c r="V32" i="1" s="1"/>
  <c r="W31" i="1"/>
  <c r="X31" i="1"/>
  <c r="X33" i="1" s="1"/>
  <c r="Y31" i="1"/>
  <c r="Z31" i="1"/>
  <c r="Z32" i="1" s="1"/>
  <c r="AA31" i="1"/>
  <c r="AB31" i="1"/>
  <c r="AB33" i="1" s="1"/>
  <c r="AC31" i="1"/>
  <c r="AD31" i="1"/>
  <c r="AD32" i="1" s="1"/>
  <c r="AE31" i="1"/>
  <c r="AE32" i="1" s="1"/>
  <c r="AF31" i="1"/>
  <c r="AF32" i="1" s="1"/>
  <c r="AG31" i="1"/>
  <c r="AG32" i="1" s="1"/>
  <c r="AH31" i="1"/>
  <c r="AH32" i="1" s="1"/>
  <c r="AI31" i="1"/>
  <c r="AI32" i="1" s="1"/>
  <c r="AJ31" i="1"/>
  <c r="AJ33" i="1" s="1"/>
  <c r="AK31" i="1"/>
  <c r="AK32" i="1" s="1"/>
  <c r="C36" i="1"/>
  <c r="C38" i="1" s="1"/>
  <c r="D36" i="1"/>
  <c r="D37" i="1" s="1"/>
  <c r="E36" i="1"/>
  <c r="E38" i="1" s="1"/>
  <c r="F36" i="1"/>
  <c r="F37" i="1" s="1"/>
  <c r="G36" i="1"/>
  <c r="G38" i="1" s="1"/>
  <c r="H36" i="1"/>
  <c r="H38" i="1" s="1"/>
  <c r="I36" i="1"/>
  <c r="J36" i="1"/>
  <c r="J37" i="1" s="1"/>
  <c r="K36" i="1"/>
  <c r="L36" i="1"/>
  <c r="L38" i="1" s="1"/>
  <c r="M36" i="1"/>
  <c r="N36" i="1"/>
  <c r="N37" i="1" s="1"/>
  <c r="O36" i="1"/>
  <c r="P36" i="1"/>
  <c r="P38" i="1" s="1"/>
  <c r="Q36" i="1"/>
  <c r="R36" i="1"/>
  <c r="R37" i="1" s="1"/>
  <c r="S36" i="1"/>
  <c r="T36" i="1"/>
  <c r="T38" i="1" s="1"/>
  <c r="U36" i="1"/>
  <c r="V36" i="1"/>
  <c r="V37" i="1" s="1"/>
  <c r="W36" i="1"/>
  <c r="X36" i="1"/>
  <c r="X38" i="1" s="1"/>
  <c r="Y36" i="1"/>
  <c r="Z36" i="1"/>
  <c r="Z37" i="1" s="1"/>
  <c r="AA36" i="1"/>
  <c r="AB36" i="1"/>
  <c r="AB38" i="1" s="1"/>
  <c r="AC36" i="1"/>
  <c r="AD36" i="1"/>
  <c r="AD37" i="1" s="1"/>
  <c r="AE36" i="1"/>
  <c r="AF36" i="1"/>
  <c r="AF38" i="1" s="1"/>
  <c r="AG36" i="1"/>
  <c r="AH36" i="1"/>
  <c r="AH37" i="1" s="1"/>
  <c r="AI36" i="1"/>
  <c r="AJ36" i="1"/>
  <c r="AJ38" i="1" s="1"/>
  <c r="AK36" i="1"/>
  <c r="C41" i="1"/>
  <c r="C43" i="1" s="1"/>
  <c r="D41" i="1"/>
  <c r="D42" i="1" s="1"/>
  <c r="E41" i="1"/>
  <c r="E43" i="1" s="1"/>
  <c r="F41" i="1"/>
  <c r="F42" i="1" s="1"/>
  <c r="G41" i="1"/>
  <c r="G43" i="1" s="1"/>
  <c r="H41" i="1"/>
  <c r="H44" i="1" s="1"/>
  <c r="I41" i="1"/>
  <c r="J41" i="1"/>
  <c r="J45" i="1" s="1"/>
  <c r="K41" i="1"/>
  <c r="L41" i="1"/>
  <c r="L44" i="1" s="1"/>
  <c r="M41" i="1"/>
  <c r="N41" i="1"/>
  <c r="N45" i="1" s="1"/>
  <c r="O41" i="1"/>
  <c r="P41" i="1"/>
  <c r="P44" i="1" s="1"/>
  <c r="Q41" i="1"/>
  <c r="R41" i="1"/>
  <c r="R45" i="1" s="1"/>
  <c r="S41" i="1"/>
  <c r="T41" i="1"/>
  <c r="T44" i="1" s="1"/>
  <c r="U41" i="1"/>
  <c r="V41" i="1"/>
  <c r="V45" i="1" s="1"/>
  <c r="W41" i="1"/>
  <c r="X41" i="1"/>
  <c r="X42" i="1" s="1"/>
  <c r="Y41" i="1"/>
  <c r="Z41" i="1"/>
  <c r="Z42" i="1" s="1"/>
  <c r="AA41" i="1"/>
  <c r="AB41" i="1"/>
  <c r="AB42" i="1" s="1"/>
  <c r="AC41" i="1"/>
  <c r="AD41" i="1"/>
  <c r="AD42" i="1" s="1"/>
  <c r="AE41" i="1"/>
  <c r="AF41" i="1"/>
  <c r="AF42" i="1" s="1"/>
  <c r="AG41" i="1"/>
  <c r="AH41" i="1"/>
  <c r="AH42" i="1" s="1"/>
  <c r="AI41" i="1"/>
  <c r="AJ41" i="1"/>
  <c r="AJ42" i="1" s="1"/>
  <c r="AK41" i="1"/>
  <c r="C46" i="1"/>
  <c r="C47" i="1" s="1"/>
  <c r="D46" i="1"/>
  <c r="D47" i="1" s="1"/>
  <c r="E46" i="1"/>
  <c r="E47" i="1" s="1"/>
  <c r="F46" i="1"/>
  <c r="F47" i="1" s="1"/>
  <c r="G46" i="1"/>
  <c r="G47" i="1" s="1"/>
  <c r="H46" i="1"/>
  <c r="I46" i="1"/>
  <c r="I49" i="1" s="1"/>
  <c r="J46" i="1"/>
  <c r="K46" i="1"/>
  <c r="K47" i="1" s="1"/>
  <c r="L46" i="1"/>
  <c r="M46" i="1"/>
  <c r="N46" i="1"/>
  <c r="O46" i="1"/>
  <c r="P46" i="1"/>
  <c r="Q46" i="1"/>
  <c r="Q49" i="1" s="1"/>
  <c r="R46" i="1"/>
  <c r="S46" i="1"/>
  <c r="S47" i="1" s="1"/>
  <c r="T46" i="1"/>
  <c r="U46" i="1"/>
  <c r="V46" i="1"/>
  <c r="W46" i="1"/>
  <c r="X46" i="1"/>
  <c r="Y46" i="1"/>
  <c r="Y49" i="1" s="1"/>
  <c r="Z46" i="1"/>
  <c r="AA46" i="1"/>
  <c r="AA47" i="1" s="1"/>
  <c r="AB46" i="1"/>
  <c r="AC46" i="1"/>
  <c r="AD46" i="1"/>
  <c r="AE46" i="1"/>
  <c r="AF46" i="1"/>
  <c r="AG46" i="1"/>
  <c r="AG49" i="1" s="1"/>
  <c r="AH46" i="1"/>
  <c r="AI46" i="1"/>
  <c r="AI47" i="1" s="1"/>
  <c r="AJ46" i="1"/>
  <c r="AK46" i="1"/>
  <c r="B46" i="1"/>
  <c r="B41" i="1"/>
  <c r="B45" i="1" s="1"/>
  <c r="B36" i="1"/>
  <c r="B31" i="1"/>
  <c r="B34" i="1" s="1"/>
  <c r="B26" i="1"/>
  <c r="B24" i="1"/>
  <c r="C35" i="16"/>
  <c r="FR12" i="19" l="1"/>
  <c r="EP12" i="11"/>
  <c r="DX12" i="19"/>
  <c r="FD12" i="19"/>
  <c r="AB117" i="1"/>
  <c r="AB118" i="1" s="1"/>
  <c r="K117" i="1"/>
  <c r="ED13" i="11" s="1"/>
  <c r="DR12" i="11"/>
  <c r="EH12" i="19"/>
  <c r="D117" i="1"/>
  <c r="D118" i="1" s="1"/>
  <c r="EV12" i="11"/>
  <c r="DP12" i="19"/>
  <c r="GB12" i="11"/>
  <c r="EF12" i="11"/>
  <c r="AJ118" i="1"/>
  <c r="GB13" i="11"/>
  <c r="DH13" i="11" s="1"/>
  <c r="AL13" i="11" s="1"/>
  <c r="AH118" i="1"/>
  <c r="FX13" i="11"/>
  <c r="AF118" i="1"/>
  <c r="FT13" i="11"/>
  <c r="AD118" i="1"/>
  <c r="FP13" i="11"/>
  <c r="Z118" i="1"/>
  <c r="FH13" i="11"/>
  <c r="CN13" i="11" s="1"/>
  <c r="AB13" i="11" s="1"/>
  <c r="X118" i="1"/>
  <c r="FD13" i="11"/>
  <c r="V118" i="1"/>
  <c r="EZ13" i="11"/>
  <c r="T118" i="1"/>
  <c r="EV13" i="11"/>
  <c r="R118" i="1"/>
  <c r="ER13" i="11"/>
  <c r="P118" i="1"/>
  <c r="EN13" i="11"/>
  <c r="N118" i="1"/>
  <c r="EJ13" i="11"/>
  <c r="L118" i="1"/>
  <c r="EF13" i="11"/>
  <c r="J118" i="1"/>
  <c r="EB13" i="11"/>
  <c r="H118" i="1"/>
  <c r="DX13" i="11"/>
  <c r="F118" i="1"/>
  <c r="DT13" i="11"/>
  <c r="B118" i="1"/>
  <c r="DL13" i="11"/>
  <c r="AR13" i="11" s="1"/>
  <c r="D13" i="11" s="1"/>
  <c r="AK118" i="1"/>
  <c r="GD13" i="11"/>
  <c r="DJ13" i="11" s="1"/>
  <c r="AM13" i="11" s="1"/>
  <c r="AI118" i="1"/>
  <c r="FZ13" i="11"/>
  <c r="AG118" i="1"/>
  <c r="FV13" i="11"/>
  <c r="AE118" i="1"/>
  <c r="FR13" i="11"/>
  <c r="AC118" i="1"/>
  <c r="FN13" i="11"/>
  <c r="AA118" i="1"/>
  <c r="FJ13" i="11"/>
  <c r="Y118" i="1"/>
  <c r="FF13" i="11"/>
  <c r="CL13" i="11" s="1"/>
  <c r="AA13" i="11" s="1"/>
  <c r="W118" i="1"/>
  <c r="FB13" i="11"/>
  <c r="U118" i="1"/>
  <c r="EX13" i="11"/>
  <c r="S118" i="1"/>
  <c r="ET13" i="11"/>
  <c r="BZ13" i="11" s="1"/>
  <c r="U13" i="11" s="1"/>
  <c r="Q118" i="1"/>
  <c r="EP13" i="11"/>
  <c r="O118" i="1"/>
  <c r="EL13" i="11"/>
  <c r="M118" i="1"/>
  <c r="EH13" i="11"/>
  <c r="BN13" i="11" s="1"/>
  <c r="O13" i="11" s="1"/>
  <c r="K118" i="1"/>
  <c r="I118" i="1"/>
  <c r="DZ13" i="11"/>
  <c r="G118" i="1"/>
  <c r="DV13" i="11"/>
  <c r="E118" i="1"/>
  <c r="DR13" i="11"/>
  <c r="C118" i="1"/>
  <c r="DN13" i="11"/>
  <c r="AF86" i="1"/>
  <c r="FT13" i="19"/>
  <c r="L86" i="1"/>
  <c r="EF13" i="19"/>
  <c r="D86" i="1"/>
  <c r="DP13" i="19"/>
  <c r="AH86" i="1"/>
  <c r="FX13" i="19"/>
  <c r="U86" i="1"/>
  <c r="EX13" i="19"/>
  <c r="I86" i="1"/>
  <c r="DZ13" i="19"/>
  <c r="R86" i="1"/>
  <c r="ER13" i="19"/>
  <c r="J86" i="1"/>
  <c r="EB13" i="19"/>
  <c r="AE86" i="1"/>
  <c r="FR13" i="19"/>
  <c r="CX13" i="19" s="1"/>
  <c r="AG13" i="19" s="1"/>
  <c r="W86" i="1"/>
  <c r="FB13" i="19"/>
  <c r="O86" i="1"/>
  <c r="EL13" i="19"/>
  <c r="G86" i="1"/>
  <c r="DV13" i="19"/>
  <c r="BB13" i="19" s="1"/>
  <c r="I13" i="19" s="1"/>
  <c r="AG86" i="1"/>
  <c r="FV13" i="19"/>
  <c r="AB86" i="1"/>
  <c r="FL13" i="19"/>
  <c r="X86" i="1"/>
  <c r="FD13" i="19"/>
  <c r="T86" i="1"/>
  <c r="EV13" i="19"/>
  <c r="P86" i="1"/>
  <c r="EN13" i="19"/>
  <c r="H86" i="1"/>
  <c r="DX13" i="19"/>
  <c r="C86" i="1"/>
  <c r="DN13" i="19"/>
  <c r="AC86" i="1"/>
  <c r="FN13" i="19"/>
  <c r="Y86" i="1"/>
  <c r="FF13" i="19"/>
  <c r="CL13" i="19" s="1"/>
  <c r="AA13" i="19" s="1"/>
  <c r="Q86" i="1"/>
  <c r="EP13" i="19"/>
  <c r="M86" i="1"/>
  <c r="EH13" i="19"/>
  <c r="BN13" i="19" s="1"/>
  <c r="O13" i="19" s="1"/>
  <c r="E86" i="1"/>
  <c r="DR13" i="19"/>
  <c r="AI86" i="1"/>
  <c r="FZ13" i="19"/>
  <c r="DF13" i="19" s="1"/>
  <c r="AK13" i="19" s="1"/>
  <c r="AD86" i="1"/>
  <c r="FP13" i="19"/>
  <c r="Z86" i="1"/>
  <c r="FH13" i="19"/>
  <c r="V86" i="1"/>
  <c r="EZ13" i="19"/>
  <c r="N86" i="1"/>
  <c r="EJ13" i="19"/>
  <c r="F86" i="1"/>
  <c r="DT13" i="19"/>
  <c r="AJ86" i="1"/>
  <c r="GB13" i="19"/>
  <c r="DH13" i="19" s="1"/>
  <c r="AL13" i="19" s="1"/>
  <c r="B86" i="1"/>
  <c r="DL13" i="19"/>
  <c r="AR13" i="19" s="1"/>
  <c r="D13" i="19" s="1"/>
  <c r="AA86" i="1"/>
  <c r="FJ13" i="19"/>
  <c r="S86" i="1"/>
  <c r="ET13" i="19"/>
  <c r="BZ13" i="19" s="1"/>
  <c r="U13" i="19" s="1"/>
  <c r="K86" i="1"/>
  <c r="ED13" i="19"/>
  <c r="AK86" i="1"/>
  <c r="GD13" i="19"/>
  <c r="DJ13" i="19" s="1"/>
  <c r="AM13" i="19" s="1"/>
  <c r="AI24" i="1"/>
  <c r="AE24" i="1"/>
  <c r="AA24" i="1"/>
  <c r="W24" i="1"/>
  <c r="S24" i="1"/>
  <c r="O24" i="1"/>
  <c r="K24" i="1"/>
  <c r="AI22" i="1"/>
  <c r="AE22" i="1"/>
  <c r="AA22" i="1"/>
  <c r="W22" i="1"/>
  <c r="S22" i="1"/>
  <c r="O22" i="1"/>
  <c r="K22" i="1"/>
  <c r="AK22" i="1"/>
  <c r="AH30" i="1"/>
  <c r="AD30" i="1"/>
  <c r="Z30" i="1"/>
  <c r="V30" i="1"/>
  <c r="R30" i="1"/>
  <c r="N30" i="1"/>
  <c r="J30" i="1"/>
  <c r="AJ29" i="1"/>
  <c r="AF29" i="1"/>
  <c r="AB29" i="1"/>
  <c r="X29" i="1"/>
  <c r="T29" i="1"/>
  <c r="P29" i="1"/>
  <c r="L29" i="1"/>
  <c r="H29" i="1"/>
  <c r="AH28" i="1"/>
  <c r="AD28" i="1"/>
  <c r="Z28" i="1"/>
  <c r="V28" i="1"/>
  <c r="R28" i="1"/>
  <c r="N28" i="1"/>
  <c r="J28" i="1"/>
  <c r="AJ27" i="1"/>
  <c r="AF27" i="1"/>
  <c r="AB27" i="1"/>
  <c r="X27" i="1"/>
  <c r="T27" i="1"/>
  <c r="P27" i="1"/>
  <c r="L27" i="1"/>
  <c r="H27" i="1"/>
  <c r="B35" i="1"/>
  <c r="AH35" i="1"/>
  <c r="AD35" i="1"/>
  <c r="Z35" i="1"/>
  <c r="V35" i="1"/>
  <c r="R35" i="1"/>
  <c r="N35" i="1"/>
  <c r="J35" i="1"/>
  <c r="AJ34" i="1"/>
  <c r="AF34" i="1"/>
  <c r="AB34" i="1"/>
  <c r="X34" i="1"/>
  <c r="T34" i="1"/>
  <c r="P34" i="1"/>
  <c r="L34" i="1"/>
  <c r="H34" i="1"/>
  <c r="AH33" i="1"/>
  <c r="AD33" i="1"/>
  <c r="V33" i="1"/>
  <c r="N33" i="1"/>
  <c r="AJ32" i="1"/>
  <c r="AB32" i="1"/>
  <c r="T32" i="1"/>
  <c r="L32" i="1"/>
  <c r="AH45" i="1"/>
  <c r="Z45" i="1"/>
  <c r="AF44" i="1"/>
  <c r="X44" i="1"/>
  <c r="AD43" i="1"/>
  <c r="AG24" i="1"/>
  <c r="AC24" i="1"/>
  <c r="Y24" i="1"/>
  <c r="U24" i="1"/>
  <c r="Q24" i="1"/>
  <c r="M24" i="1"/>
  <c r="I24" i="1"/>
  <c r="AG22" i="1"/>
  <c r="AC22" i="1"/>
  <c r="Y22" i="1"/>
  <c r="U22" i="1"/>
  <c r="Q22" i="1"/>
  <c r="M22" i="1"/>
  <c r="I22" i="1"/>
  <c r="AK24" i="1"/>
  <c r="AJ30" i="1"/>
  <c r="AF30" i="1"/>
  <c r="AB30" i="1"/>
  <c r="X30" i="1"/>
  <c r="T30" i="1"/>
  <c r="P30" i="1"/>
  <c r="L30" i="1"/>
  <c r="H30" i="1"/>
  <c r="AH29" i="1"/>
  <c r="AD29" i="1"/>
  <c r="Z29" i="1"/>
  <c r="V29" i="1"/>
  <c r="R29" i="1"/>
  <c r="N29" i="1"/>
  <c r="J29" i="1"/>
  <c r="B33" i="1"/>
  <c r="AJ35" i="1"/>
  <c r="AF35" i="1"/>
  <c r="AB35" i="1"/>
  <c r="X35" i="1"/>
  <c r="T35" i="1"/>
  <c r="P35" i="1"/>
  <c r="L35" i="1"/>
  <c r="H35" i="1"/>
  <c r="AH34" i="1"/>
  <c r="AD34" i="1"/>
  <c r="Z34" i="1"/>
  <c r="V34" i="1"/>
  <c r="R34" i="1"/>
  <c r="N34" i="1"/>
  <c r="J34" i="1"/>
  <c r="AF33" i="1"/>
  <c r="Z33" i="1"/>
  <c r="R33" i="1"/>
  <c r="J33" i="1"/>
  <c r="X32" i="1"/>
  <c r="P32" i="1"/>
  <c r="H32" i="1"/>
  <c r="AD45" i="1"/>
  <c r="AJ44" i="1"/>
  <c r="AB44" i="1"/>
  <c r="AH43" i="1"/>
  <c r="Z43" i="1"/>
  <c r="B39" i="1"/>
  <c r="B37" i="1"/>
  <c r="B38" i="1"/>
  <c r="B40" i="1"/>
  <c r="AJ47" i="1"/>
  <c r="AJ49" i="1"/>
  <c r="AJ48" i="1"/>
  <c r="AJ50" i="1"/>
  <c r="AF47" i="1"/>
  <c r="AF49" i="1"/>
  <c r="AF48" i="1"/>
  <c r="AF50" i="1"/>
  <c r="AD47" i="1"/>
  <c r="AD49" i="1"/>
  <c r="AD50" i="1"/>
  <c r="AD48" i="1"/>
  <c r="Z47" i="1"/>
  <c r="Z49" i="1"/>
  <c r="Z50" i="1"/>
  <c r="Z48" i="1"/>
  <c r="V47" i="1"/>
  <c r="V49" i="1"/>
  <c r="V50" i="1"/>
  <c r="V48" i="1"/>
  <c r="T47" i="1"/>
  <c r="T49" i="1"/>
  <c r="T48" i="1"/>
  <c r="T50" i="1"/>
  <c r="P47" i="1"/>
  <c r="P49" i="1"/>
  <c r="P48" i="1"/>
  <c r="P50" i="1"/>
  <c r="L47" i="1"/>
  <c r="L49" i="1"/>
  <c r="L48" i="1"/>
  <c r="L50" i="1"/>
  <c r="H47" i="1"/>
  <c r="H49" i="1"/>
  <c r="H48" i="1"/>
  <c r="H50" i="1"/>
  <c r="B29" i="1"/>
  <c r="B27" i="1"/>
  <c r="B30" i="1"/>
  <c r="B28" i="1"/>
  <c r="B50" i="1"/>
  <c r="B48" i="1"/>
  <c r="B49" i="1"/>
  <c r="B47" i="1"/>
  <c r="AH47" i="1"/>
  <c r="AH49" i="1"/>
  <c r="AH50" i="1"/>
  <c r="AH48" i="1"/>
  <c r="AB47" i="1"/>
  <c r="AB49" i="1"/>
  <c r="AB48" i="1"/>
  <c r="AB50" i="1"/>
  <c r="X47" i="1"/>
  <c r="X49" i="1"/>
  <c r="X48" i="1"/>
  <c r="X50" i="1"/>
  <c r="R47" i="1"/>
  <c r="R49" i="1"/>
  <c r="R50" i="1"/>
  <c r="R48" i="1"/>
  <c r="N47" i="1"/>
  <c r="N49" i="1"/>
  <c r="N50" i="1"/>
  <c r="N48" i="1"/>
  <c r="J47" i="1"/>
  <c r="J49" i="1"/>
  <c r="J50" i="1"/>
  <c r="J48" i="1"/>
  <c r="AK42" i="1"/>
  <c r="AK43" i="1"/>
  <c r="AK44" i="1"/>
  <c r="AK45" i="1"/>
  <c r="AI43" i="1"/>
  <c r="AI44" i="1"/>
  <c r="AI45" i="1"/>
  <c r="AG42" i="1"/>
  <c r="AG43" i="1"/>
  <c r="AG44" i="1"/>
  <c r="AG45" i="1"/>
  <c r="AE43" i="1"/>
  <c r="AE44" i="1"/>
  <c r="AE45" i="1"/>
  <c r="AC42" i="1"/>
  <c r="AC43" i="1"/>
  <c r="AC44" i="1"/>
  <c r="AC45" i="1"/>
  <c r="AA43" i="1"/>
  <c r="AA44" i="1"/>
  <c r="AA45" i="1"/>
  <c r="Y42" i="1"/>
  <c r="Y43" i="1"/>
  <c r="Y44" i="1"/>
  <c r="Y45" i="1"/>
  <c r="W43" i="1"/>
  <c r="W44" i="1"/>
  <c r="W45" i="1"/>
  <c r="U42" i="1"/>
  <c r="U44" i="1"/>
  <c r="U45" i="1"/>
  <c r="S43" i="1"/>
  <c r="S44" i="1"/>
  <c r="S45" i="1"/>
  <c r="Q42" i="1"/>
  <c r="Q44" i="1"/>
  <c r="Q45" i="1"/>
  <c r="O43" i="1"/>
  <c r="O44" i="1"/>
  <c r="O45" i="1"/>
  <c r="M42" i="1"/>
  <c r="M44" i="1"/>
  <c r="M45" i="1"/>
  <c r="K43" i="1"/>
  <c r="K44" i="1"/>
  <c r="K45" i="1"/>
  <c r="I42" i="1"/>
  <c r="I44" i="1"/>
  <c r="I45" i="1"/>
  <c r="AC32" i="1"/>
  <c r="AC33" i="1"/>
  <c r="AA32" i="1"/>
  <c r="AA33" i="1"/>
  <c r="Y32" i="1"/>
  <c r="Y33" i="1"/>
  <c r="W32" i="1"/>
  <c r="W33" i="1"/>
  <c r="U32" i="1"/>
  <c r="U33" i="1"/>
  <c r="S32" i="1"/>
  <c r="S33" i="1"/>
  <c r="Q32" i="1"/>
  <c r="Q33" i="1"/>
  <c r="O32" i="1"/>
  <c r="O33" i="1"/>
  <c r="M32" i="1"/>
  <c r="M33" i="1"/>
  <c r="K32" i="1"/>
  <c r="K33" i="1"/>
  <c r="I32" i="1"/>
  <c r="I33" i="1"/>
  <c r="AJ25" i="1"/>
  <c r="AH25" i="1"/>
  <c r="AF25" i="1"/>
  <c r="AD25" i="1"/>
  <c r="AB25" i="1"/>
  <c r="Z25" i="1"/>
  <c r="X25" i="1"/>
  <c r="V25" i="1"/>
  <c r="T25" i="1"/>
  <c r="R25" i="1"/>
  <c r="P25" i="1"/>
  <c r="N25" i="1"/>
  <c r="L25" i="1"/>
  <c r="J25" i="1"/>
  <c r="H25" i="1"/>
  <c r="AJ23" i="1"/>
  <c r="AH23" i="1"/>
  <c r="AF23" i="1"/>
  <c r="AD23" i="1"/>
  <c r="AB23" i="1"/>
  <c r="Z23" i="1"/>
  <c r="X23" i="1"/>
  <c r="V23" i="1"/>
  <c r="T23" i="1"/>
  <c r="R23" i="1"/>
  <c r="P23" i="1"/>
  <c r="N23" i="1"/>
  <c r="L23" i="1"/>
  <c r="J23" i="1"/>
  <c r="H23" i="1"/>
  <c r="AH40" i="1"/>
  <c r="AD40" i="1"/>
  <c r="Z40" i="1"/>
  <c r="V40" i="1"/>
  <c r="R40" i="1"/>
  <c r="N40" i="1"/>
  <c r="J40" i="1"/>
  <c r="AJ39" i="1"/>
  <c r="AF39" i="1"/>
  <c r="AB39" i="1"/>
  <c r="X39" i="1"/>
  <c r="T39" i="1"/>
  <c r="P39" i="1"/>
  <c r="L39" i="1"/>
  <c r="H39" i="1"/>
  <c r="AH38" i="1"/>
  <c r="AD38" i="1"/>
  <c r="Z38" i="1"/>
  <c r="V38" i="1"/>
  <c r="R38" i="1"/>
  <c r="N38" i="1"/>
  <c r="J38" i="1"/>
  <c r="AJ37" i="1"/>
  <c r="AF37" i="1"/>
  <c r="AB37" i="1"/>
  <c r="X37" i="1"/>
  <c r="T37" i="1"/>
  <c r="P37" i="1"/>
  <c r="L37" i="1"/>
  <c r="H37" i="1"/>
  <c r="U43" i="1"/>
  <c r="M43" i="1"/>
  <c r="AI42" i="1"/>
  <c r="AA42" i="1"/>
  <c r="S42" i="1"/>
  <c r="K42" i="1"/>
  <c r="B44" i="1"/>
  <c r="B42" i="1"/>
  <c r="AK47" i="1"/>
  <c r="AK49" i="1"/>
  <c r="AK48" i="1"/>
  <c r="AI48" i="1"/>
  <c r="AI50" i="1"/>
  <c r="AI49" i="1"/>
  <c r="AG48" i="1"/>
  <c r="AG50" i="1"/>
  <c r="AG47" i="1"/>
  <c r="AE48" i="1"/>
  <c r="AE50" i="1"/>
  <c r="AE49" i="1"/>
  <c r="AC48" i="1"/>
  <c r="AC50" i="1"/>
  <c r="AC47" i="1"/>
  <c r="AA48" i="1"/>
  <c r="AA50" i="1"/>
  <c r="AA49" i="1"/>
  <c r="Y48" i="1"/>
  <c r="Y50" i="1"/>
  <c r="Y47" i="1"/>
  <c r="W48" i="1"/>
  <c r="W50" i="1"/>
  <c r="W49" i="1"/>
  <c r="U48" i="1"/>
  <c r="U50" i="1"/>
  <c r="U47" i="1"/>
  <c r="S48" i="1"/>
  <c r="S50" i="1"/>
  <c r="S49" i="1"/>
  <c r="Q48" i="1"/>
  <c r="Q50" i="1"/>
  <c r="Q47" i="1"/>
  <c r="O48" i="1"/>
  <c r="O50" i="1"/>
  <c r="O49" i="1"/>
  <c r="M48" i="1"/>
  <c r="M50" i="1"/>
  <c r="M47" i="1"/>
  <c r="K48" i="1"/>
  <c r="K50" i="1"/>
  <c r="K49" i="1"/>
  <c r="I48" i="1"/>
  <c r="I50" i="1"/>
  <c r="I47" i="1"/>
  <c r="V42" i="1"/>
  <c r="V43" i="1"/>
  <c r="T42" i="1"/>
  <c r="T43" i="1"/>
  <c r="R42" i="1"/>
  <c r="R43" i="1"/>
  <c r="P42" i="1"/>
  <c r="P43" i="1"/>
  <c r="N42" i="1"/>
  <c r="N43" i="1"/>
  <c r="L42" i="1"/>
  <c r="L43" i="1"/>
  <c r="J42" i="1"/>
  <c r="J43" i="1"/>
  <c r="H42" i="1"/>
  <c r="H43" i="1"/>
  <c r="AK37" i="1"/>
  <c r="AK38" i="1"/>
  <c r="AK39" i="1"/>
  <c r="AK40" i="1"/>
  <c r="AI37" i="1"/>
  <c r="AI38" i="1"/>
  <c r="AI39" i="1"/>
  <c r="AI40" i="1"/>
  <c r="AG37" i="1"/>
  <c r="AG38" i="1"/>
  <c r="AG39" i="1"/>
  <c r="AG40" i="1"/>
  <c r="AE37" i="1"/>
  <c r="AE38" i="1"/>
  <c r="AE39" i="1"/>
  <c r="AE40" i="1"/>
  <c r="AC37" i="1"/>
  <c r="AC38" i="1"/>
  <c r="AC39" i="1"/>
  <c r="AC40" i="1"/>
  <c r="AA37" i="1"/>
  <c r="AA38" i="1"/>
  <c r="AA39" i="1"/>
  <c r="AA40" i="1"/>
  <c r="Y37" i="1"/>
  <c r="Y38" i="1"/>
  <c r="Y39" i="1"/>
  <c r="Y40" i="1"/>
  <c r="W37" i="1"/>
  <c r="W38" i="1"/>
  <c r="W39" i="1"/>
  <c r="W40" i="1"/>
  <c r="U37" i="1"/>
  <c r="U38" i="1"/>
  <c r="U39" i="1"/>
  <c r="U40" i="1"/>
  <c r="S37" i="1"/>
  <c r="S38" i="1"/>
  <c r="S39" i="1"/>
  <c r="S40" i="1"/>
  <c r="Q37" i="1"/>
  <c r="Q38" i="1"/>
  <c r="Q39" i="1"/>
  <c r="Q40" i="1"/>
  <c r="O37" i="1"/>
  <c r="O38" i="1"/>
  <c r="O39" i="1"/>
  <c r="O40" i="1"/>
  <c r="M37" i="1"/>
  <c r="M38" i="1"/>
  <c r="M39" i="1"/>
  <c r="M40" i="1"/>
  <c r="K37" i="1"/>
  <c r="K38" i="1"/>
  <c r="K39" i="1"/>
  <c r="K40" i="1"/>
  <c r="I37" i="1"/>
  <c r="I38" i="1"/>
  <c r="I39" i="1"/>
  <c r="I40" i="1"/>
  <c r="AI25" i="1"/>
  <c r="AG25" i="1"/>
  <c r="AE25" i="1"/>
  <c r="AC25" i="1"/>
  <c r="AA25" i="1"/>
  <c r="Y25" i="1"/>
  <c r="W25" i="1"/>
  <c r="U25" i="1"/>
  <c r="S25" i="1"/>
  <c r="Q25" i="1"/>
  <c r="O25" i="1"/>
  <c r="M25" i="1"/>
  <c r="K25" i="1"/>
  <c r="I25" i="1"/>
  <c r="AJ24" i="1"/>
  <c r="AH24" i="1"/>
  <c r="AF24" i="1"/>
  <c r="AD24" i="1"/>
  <c r="AB24" i="1"/>
  <c r="Z24" i="1"/>
  <c r="X24" i="1"/>
  <c r="V24" i="1"/>
  <c r="T24" i="1"/>
  <c r="R24" i="1"/>
  <c r="P24" i="1"/>
  <c r="N24" i="1"/>
  <c r="L24" i="1"/>
  <c r="J24" i="1"/>
  <c r="H24" i="1"/>
  <c r="AK25" i="1"/>
  <c r="AK30" i="1"/>
  <c r="AI30" i="1"/>
  <c r="AG30" i="1"/>
  <c r="AE30" i="1"/>
  <c r="AC30" i="1"/>
  <c r="AA30" i="1"/>
  <c r="Y30" i="1"/>
  <c r="W30" i="1"/>
  <c r="U30" i="1"/>
  <c r="S30" i="1"/>
  <c r="Q30" i="1"/>
  <c r="O30" i="1"/>
  <c r="M30" i="1"/>
  <c r="K30" i="1"/>
  <c r="I30" i="1"/>
  <c r="AK29" i="1"/>
  <c r="AI29" i="1"/>
  <c r="AG29" i="1"/>
  <c r="AE29" i="1"/>
  <c r="AC29" i="1"/>
  <c r="AA29" i="1"/>
  <c r="Y29" i="1"/>
  <c r="W29" i="1"/>
  <c r="U29" i="1"/>
  <c r="S29" i="1"/>
  <c r="Q29" i="1"/>
  <c r="O29" i="1"/>
  <c r="M29" i="1"/>
  <c r="K29" i="1"/>
  <c r="I29" i="1"/>
  <c r="AK28" i="1"/>
  <c r="AI28" i="1"/>
  <c r="AG28" i="1"/>
  <c r="AE28" i="1"/>
  <c r="AC28" i="1"/>
  <c r="AA28" i="1"/>
  <c r="Y28" i="1"/>
  <c r="W28" i="1"/>
  <c r="U28" i="1"/>
  <c r="S28" i="1"/>
  <c r="Q28" i="1"/>
  <c r="O28" i="1"/>
  <c r="M28" i="1"/>
  <c r="K28" i="1"/>
  <c r="I28" i="1"/>
  <c r="B32" i="1"/>
  <c r="AK35" i="1"/>
  <c r="AI35" i="1"/>
  <c r="AG35" i="1"/>
  <c r="AE35" i="1"/>
  <c r="AC35" i="1"/>
  <c r="AA35" i="1"/>
  <c r="Y35" i="1"/>
  <c r="W35" i="1"/>
  <c r="U35" i="1"/>
  <c r="S35" i="1"/>
  <c r="Q35" i="1"/>
  <c r="O35" i="1"/>
  <c r="M35" i="1"/>
  <c r="K35" i="1"/>
  <c r="I35" i="1"/>
  <c r="AK34" i="1"/>
  <c r="AI34" i="1"/>
  <c r="AG34" i="1"/>
  <c r="AE34" i="1"/>
  <c r="AC34" i="1"/>
  <c r="AA34" i="1"/>
  <c r="Y34" i="1"/>
  <c r="W34" i="1"/>
  <c r="U34" i="1"/>
  <c r="S34" i="1"/>
  <c r="Q34" i="1"/>
  <c r="O34" i="1"/>
  <c r="M34" i="1"/>
  <c r="K34" i="1"/>
  <c r="I34" i="1"/>
  <c r="AK33" i="1"/>
  <c r="AI33" i="1"/>
  <c r="AG33" i="1"/>
  <c r="AE33" i="1"/>
  <c r="B43" i="1"/>
  <c r="AJ40" i="1"/>
  <c r="AF40" i="1"/>
  <c r="AB40" i="1"/>
  <c r="X40" i="1"/>
  <c r="T40" i="1"/>
  <c r="P40" i="1"/>
  <c r="L40" i="1"/>
  <c r="H40" i="1"/>
  <c r="AH39" i="1"/>
  <c r="AD39" i="1"/>
  <c r="Z39" i="1"/>
  <c r="V39" i="1"/>
  <c r="R39" i="1"/>
  <c r="N39" i="1"/>
  <c r="J39" i="1"/>
  <c r="AJ45" i="1"/>
  <c r="AF45" i="1"/>
  <c r="AB45" i="1"/>
  <c r="X45" i="1"/>
  <c r="T45" i="1"/>
  <c r="P45" i="1"/>
  <c r="L45" i="1"/>
  <c r="H45" i="1"/>
  <c r="AH44" i="1"/>
  <c r="AD44" i="1"/>
  <c r="Z44" i="1"/>
  <c r="V44" i="1"/>
  <c r="R44" i="1"/>
  <c r="N44" i="1"/>
  <c r="J44" i="1"/>
  <c r="AJ43" i="1"/>
  <c r="AF43" i="1"/>
  <c r="AB43" i="1"/>
  <c r="X43" i="1"/>
  <c r="Q43" i="1"/>
  <c r="I43" i="1"/>
  <c r="AE42" i="1"/>
  <c r="W42" i="1"/>
  <c r="O42" i="1"/>
  <c r="AC49" i="1"/>
  <c r="U49" i="1"/>
  <c r="M49" i="1"/>
  <c r="AE47" i="1"/>
  <c r="W47" i="1"/>
  <c r="O47" i="1"/>
  <c r="AK50" i="1"/>
  <c r="F25" i="1"/>
  <c r="D25" i="1"/>
  <c r="F24" i="1"/>
  <c r="D24" i="1"/>
  <c r="F23" i="1"/>
  <c r="D23" i="1"/>
  <c r="F30" i="1"/>
  <c r="D30" i="1"/>
  <c r="G29" i="1"/>
  <c r="E29" i="1"/>
  <c r="C29" i="1"/>
  <c r="F28" i="1"/>
  <c r="D28" i="1"/>
  <c r="G27" i="1"/>
  <c r="E27" i="1"/>
  <c r="C27" i="1"/>
  <c r="F35" i="1"/>
  <c r="D35" i="1"/>
  <c r="G34" i="1"/>
  <c r="E34" i="1"/>
  <c r="C34" i="1"/>
  <c r="F33" i="1"/>
  <c r="D33" i="1"/>
  <c r="G32" i="1"/>
  <c r="E32" i="1"/>
  <c r="C32" i="1"/>
  <c r="F40" i="1"/>
  <c r="D40" i="1"/>
  <c r="G39" i="1"/>
  <c r="E39" i="1"/>
  <c r="C39" i="1"/>
  <c r="F38" i="1"/>
  <c r="D38" i="1"/>
  <c r="G37" i="1"/>
  <c r="E37" i="1"/>
  <c r="C37" i="1"/>
  <c r="F45" i="1"/>
  <c r="D45" i="1"/>
  <c r="G44" i="1"/>
  <c r="E44" i="1"/>
  <c r="C44" i="1"/>
  <c r="F43" i="1"/>
  <c r="D43" i="1"/>
  <c r="G42" i="1"/>
  <c r="E42" i="1"/>
  <c r="C42" i="1"/>
  <c r="G50" i="1"/>
  <c r="E50" i="1"/>
  <c r="C50" i="1"/>
  <c r="G49" i="1"/>
  <c r="E49" i="1"/>
  <c r="C49" i="1"/>
  <c r="G48" i="1"/>
  <c r="E48" i="1"/>
  <c r="C48" i="1"/>
  <c r="G25" i="1"/>
  <c r="E25" i="1"/>
  <c r="C25" i="1"/>
  <c r="G24" i="1"/>
  <c r="E24" i="1"/>
  <c r="C24" i="1"/>
  <c r="G23" i="1"/>
  <c r="E23" i="1"/>
  <c r="C23" i="1"/>
  <c r="G30" i="1"/>
  <c r="E30" i="1"/>
  <c r="C30" i="1"/>
  <c r="F29" i="1"/>
  <c r="D29" i="1"/>
  <c r="G35" i="1"/>
  <c r="E35" i="1"/>
  <c r="C35" i="1"/>
  <c r="F34" i="1"/>
  <c r="D34" i="1"/>
  <c r="G40" i="1"/>
  <c r="E40" i="1"/>
  <c r="C40" i="1"/>
  <c r="F39" i="1"/>
  <c r="D39" i="1"/>
  <c r="G45" i="1"/>
  <c r="E45" i="1"/>
  <c r="C45" i="1"/>
  <c r="F44" i="1"/>
  <c r="D44" i="1"/>
  <c r="F50" i="1"/>
  <c r="D50" i="1"/>
  <c r="F49" i="1"/>
  <c r="D49" i="1"/>
  <c r="F48" i="1"/>
  <c r="D48" i="1"/>
  <c r="B23" i="1"/>
  <c r="B25" i="1"/>
  <c r="A25" i="14"/>
  <c r="A7" i="14"/>
  <c r="A6" i="14"/>
  <c r="A5" i="14"/>
  <c r="FL13" i="11" l="1"/>
  <c r="DP13" i="11"/>
  <c r="C119" i="1"/>
  <c r="DN14" i="11"/>
  <c r="E119" i="1"/>
  <c r="DR14" i="11"/>
  <c r="G119" i="1"/>
  <c r="DV14" i="11"/>
  <c r="I119" i="1"/>
  <c r="DZ14" i="11"/>
  <c r="K119" i="1"/>
  <c r="ED14" i="11"/>
  <c r="M119" i="1"/>
  <c r="EH14" i="11"/>
  <c r="O119" i="1"/>
  <c r="EL14" i="11"/>
  <c r="Q119" i="1"/>
  <c r="EP14" i="11"/>
  <c r="S119" i="1"/>
  <c r="ET14" i="11"/>
  <c r="U119" i="1"/>
  <c r="EX14" i="11"/>
  <c r="W119" i="1"/>
  <c r="FB14" i="11"/>
  <c r="Y119" i="1"/>
  <c r="FF14" i="11"/>
  <c r="AA119" i="1"/>
  <c r="FJ14" i="11"/>
  <c r="AC119" i="1"/>
  <c r="FN14" i="11"/>
  <c r="AE119" i="1"/>
  <c r="FR14" i="11"/>
  <c r="AG119" i="1"/>
  <c r="FV14" i="11"/>
  <c r="AI119" i="1"/>
  <c r="FZ14" i="11"/>
  <c r="AK119" i="1"/>
  <c r="GD14" i="11"/>
  <c r="B119" i="1"/>
  <c r="DL14" i="11"/>
  <c r="D119" i="1"/>
  <c r="DP14" i="11"/>
  <c r="F119" i="1"/>
  <c r="DT14" i="11"/>
  <c r="H119" i="1"/>
  <c r="DX14" i="11"/>
  <c r="J119" i="1"/>
  <c r="EB14" i="11"/>
  <c r="L119" i="1"/>
  <c r="EF14" i="11"/>
  <c r="N119" i="1"/>
  <c r="EJ14" i="11"/>
  <c r="P119" i="1"/>
  <c r="EN14" i="11"/>
  <c r="R119" i="1"/>
  <c r="ER14" i="11"/>
  <c r="T119" i="1"/>
  <c r="EV14" i="11"/>
  <c r="V119" i="1"/>
  <c r="EZ14" i="11"/>
  <c r="X119" i="1"/>
  <c r="FD14" i="11"/>
  <c r="Z119" i="1"/>
  <c r="FH14" i="11"/>
  <c r="AB119" i="1"/>
  <c r="FL14" i="11"/>
  <c r="AD119" i="1"/>
  <c r="FP14" i="11"/>
  <c r="AF119" i="1"/>
  <c r="FT14" i="11"/>
  <c r="AH119" i="1"/>
  <c r="FX14" i="11"/>
  <c r="AJ119" i="1"/>
  <c r="GB14" i="11"/>
  <c r="K87" i="1"/>
  <c r="ED14" i="19"/>
  <c r="AA87" i="1"/>
  <c r="FJ14" i="19"/>
  <c r="AJ87" i="1"/>
  <c r="GB14" i="19"/>
  <c r="N87" i="1"/>
  <c r="EJ14" i="19"/>
  <c r="Z87" i="1"/>
  <c r="FH14" i="19"/>
  <c r="AI87" i="1"/>
  <c r="FZ14" i="19"/>
  <c r="M87" i="1"/>
  <c r="EH14" i="19"/>
  <c r="Y87" i="1"/>
  <c r="FF14" i="19"/>
  <c r="C87" i="1"/>
  <c r="DN14" i="19"/>
  <c r="H87" i="1"/>
  <c r="DX14" i="19"/>
  <c r="T87" i="1"/>
  <c r="EV14" i="19"/>
  <c r="AB87" i="1"/>
  <c r="FL14" i="19"/>
  <c r="G87" i="1"/>
  <c r="DV14" i="19"/>
  <c r="W87" i="1"/>
  <c r="FB14" i="19"/>
  <c r="J87" i="1"/>
  <c r="EB14" i="19"/>
  <c r="I87" i="1"/>
  <c r="DZ14" i="19"/>
  <c r="D87" i="1"/>
  <c r="DP14" i="19"/>
  <c r="AF87" i="1"/>
  <c r="FT14" i="19"/>
  <c r="AK87" i="1"/>
  <c r="GD14" i="19"/>
  <c r="S87" i="1"/>
  <c r="ET14" i="19"/>
  <c r="B87" i="1"/>
  <c r="DL14" i="19"/>
  <c r="F87" i="1"/>
  <c r="DT14" i="19"/>
  <c r="V87" i="1"/>
  <c r="EZ14" i="19"/>
  <c r="AD87" i="1"/>
  <c r="FP14" i="19"/>
  <c r="E87" i="1"/>
  <c r="DR14" i="19"/>
  <c r="Q87" i="1"/>
  <c r="EP14" i="19"/>
  <c r="AC87" i="1"/>
  <c r="FN14" i="19"/>
  <c r="P87" i="1"/>
  <c r="EN14" i="19"/>
  <c r="X87" i="1"/>
  <c r="FD14" i="19"/>
  <c r="AG87" i="1"/>
  <c r="FV14" i="19"/>
  <c r="O87" i="1"/>
  <c r="EL14" i="19"/>
  <c r="AE87" i="1"/>
  <c r="FR14" i="19"/>
  <c r="R87" i="1"/>
  <c r="ER14" i="19"/>
  <c r="U87" i="1"/>
  <c r="EX14" i="19"/>
  <c r="AH87" i="1"/>
  <c r="FX14" i="19"/>
  <c r="L87" i="1"/>
  <c r="EF14" i="19"/>
  <c r="N20" i="12"/>
  <c r="AJ120" i="1" l="1"/>
  <c r="GB15" i="11"/>
  <c r="DH15" i="11" s="1"/>
  <c r="AL15" i="11" s="1"/>
  <c r="AH120" i="1"/>
  <c r="FX15" i="11"/>
  <c r="AF120" i="1"/>
  <c r="FT15" i="11"/>
  <c r="AD120" i="1"/>
  <c r="FP15" i="11"/>
  <c r="AB120" i="1"/>
  <c r="FL15" i="11"/>
  <c r="Z120" i="1"/>
  <c r="FH15" i="11"/>
  <c r="CN15" i="11" s="1"/>
  <c r="AB15" i="11" s="1"/>
  <c r="X120" i="1"/>
  <c r="FD15" i="11"/>
  <c r="V120" i="1"/>
  <c r="EZ15" i="11"/>
  <c r="T120" i="1"/>
  <c r="EV15" i="11"/>
  <c r="R120" i="1"/>
  <c r="ER15" i="11"/>
  <c r="P120" i="1"/>
  <c r="EN15" i="11"/>
  <c r="N120" i="1"/>
  <c r="EJ15" i="11"/>
  <c r="L120" i="1"/>
  <c r="EF15" i="11"/>
  <c r="J120" i="1"/>
  <c r="EB15" i="11"/>
  <c r="H120" i="1"/>
  <c r="DX15" i="11"/>
  <c r="F120" i="1"/>
  <c r="DT15" i="11"/>
  <c r="D120" i="1"/>
  <c r="DP15" i="11"/>
  <c r="B120" i="1"/>
  <c r="DL15" i="11"/>
  <c r="AR15" i="11" s="1"/>
  <c r="D15" i="11" s="1"/>
  <c r="AK120" i="1"/>
  <c r="GD15" i="11"/>
  <c r="DJ15" i="11" s="1"/>
  <c r="AM15" i="11" s="1"/>
  <c r="AI120" i="1"/>
  <c r="FZ15" i="11"/>
  <c r="AG120" i="1"/>
  <c r="FV15" i="11"/>
  <c r="AE120" i="1"/>
  <c r="FR15" i="11"/>
  <c r="AC120" i="1"/>
  <c r="FN15" i="11"/>
  <c r="AA120" i="1"/>
  <c r="FJ15" i="11"/>
  <c r="Y120" i="1"/>
  <c r="FF15" i="11"/>
  <c r="CL15" i="11" s="1"/>
  <c r="AA15" i="11" s="1"/>
  <c r="W120" i="1"/>
  <c r="FB15" i="11"/>
  <c r="U120" i="1"/>
  <c r="EX15" i="11"/>
  <c r="S120" i="1"/>
  <c r="ET15" i="11"/>
  <c r="BZ15" i="11" s="1"/>
  <c r="U15" i="11" s="1"/>
  <c r="Q120" i="1"/>
  <c r="EP15" i="11"/>
  <c r="O120" i="1"/>
  <c r="EL15" i="11"/>
  <c r="M120" i="1"/>
  <c r="EH15" i="11"/>
  <c r="BN15" i="11" s="1"/>
  <c r="O15" i="11" s="1"/>
  <c r="K120" i="1"/>
  <c r="ED15" i="11"/>
  <c r="I120" i="1"/>
  <c r="DZ15" i="11"/>
  <c r="G120" i="1"/>
  <c r="DV15" i="11"/>
  <c r="E120" i="1"/>
  <c r="DR15" i="11"/>
  <c r="C120" i="1"/>
  <c r="DN15" i="11"/>
  <c r="O88" i="1"/>
  <c r="EL15" i="19"/>
  <c r="X88" i="1"/>
  <c r="FD15" i="19"/>
  <c r="Q88" i="1"/>
  <c r="EP15" i="19"/>
  <c r="AD88" i="1"/>
  <c r="FP15" i="19"/>
  <c r="L88" i="1"/>
  <c r="EF15" i="19"/>
  <c r="U88" i="1"/>
  <c r="EX15" i="19"/>
  <c r="AE88" i="1"/>
  <c r="FR15" i="19"/>
  <c r="CX15" i="19" s="1"/>
  <c r="AG15" i="19" s="1"/>
  <c r="AG88" i="1"/>
  <c r="FV15" i="19"/>
  <c r="AC88" i="1"/>
  <c r="FN15" i="19"/>
  <c r="E88" i="1"/>
  <c r="DR15" i="19"/>
  <c r="S88" i="1"/>
  <c r="ET15" i="19"/>
  <c r="BZ15" i="19" s="1"/>
  <c r="U15" i="19" s="1"/>
  <c r="AF88" i="1"/>
  <c r="FT15" i="19"/>
  <c r="D88" i="1"/>
  <c r="DP15" i="19"/>
  <c r="I88" i="1"/>
  <c r="DZ15" i="19"/>
  <c r="W88" i="1"/>
  <c r="FB15" i="19"/>
  <c r="AB88" i="1"/>
  <c r="FL15" i="19"/>
  <c r="T88" i="1"/>
  <c r="EV15" i="19"/>
  <c r="H88" i="1"/>
  <c r="DX15" i="19"/>
  <c r="C88" i="1"/>
  <c r="DN15" i="19"/>
  <c r="Y88" i="1"/>
  <c r="FF15" i="19"/>
  <c r="CL15" i="19" s="1"/>
  <c r="AA15" i="19" s="1"/>
  <c r="M88" i="1"/>
  <c r="EH15" i="19"/>
  <c r="BN15" i="19" s="1"/>
  <c r="O15" i="19" s="1"/>
  <c r="AI88" i="1"/>
  <c r="FZ15" i="19"/>
  <c r="DF15" i="19" s="1"/>
  <c r="AK15" i="19" s="1"/>
  <c r="Z88" i="1"/>
  <c r="FH15" i="19"/>
  <c r="AJ88" i="1"/>
  <c r="GB15" i="19"/>
  <c r="DH15" i="19" s="1"/>
  <c r="AL15" i="19" s="1"/>
  <c r="AA88" i="1"/>
  <c r="FJ15" i="19"/>
  <c r="AH88" i="1"/>
  <c r="FX15" i="19"/>
  <c r="R88" i="1"/>
  <c r="ER15" i="19"/>
  <c r="P88" i="1"/>
  <c r="EN15" i="19"/>
  <c r="V88" i="1"/>
  <c r="EZ15" i="19"/>
  <c r="F88" i="1"/>
  <c r="DT15" i="19"/>
  <c r="B88" i="1"/>
  <c r="DL15" i="19"/>
  <c r="AR15" i="19" s="1"/>
  <c r="D15" i="19" s="1"/>
  <c r="AK88" i="1"/>
  <c r="GD15" i="19"/>
  <c r="DJ15" i="19" s="1"/>
  <c r="AM15" i="19" s="1"/>
  <c r="J88" i="1"/>
  <c r="EB15" i="19"/>
  <c r="G88" i="1"/>
  <c r="DV15" i="19"/>
  <c r="BB15" i="19" s="1"/>
  <c r="I15" i="19" s="1"/>
  <c r="N88" i="1"/>
  <c r="EJ15" i="19"/>
  <c r="K88" i="1"/>
  <c r="ED15" i="19"/>
  <c r="N28" i="13"/>
  <c r="N26" i="13"/>
  <c r="N24" i="13"/>
  <c r="N22" i="13"/>
  <c r="N20" i="13"/>
  <c r="N18" i="13"/>
  <c r="N16" i="13"/>
  <c r="N14" i="13"/>
  <c r="N12" i="13"/>
  <c r="N10" i="13"/>
  <c r="N12" i="12"/>
  <c r="N14" i="12"/>
  <c r="N16" i="12"/>
  <c r="N18" i="12"/>
  <c r="N22" i="12"/>
  <c r="N24" i="12"/>
  <c r="N26" i="12"/>
  <c r="N28" i="12"/>
  <c r="N10" i="12"/>
  <c r="C11" i="13"/>
  <c r="P11" i="13" s="1"/>
  <c r="C12" i="13"/>
  <c r="P12" i="13" s="1"/>
  <c r="P13" i="13"/>
  <c r="C14" i="13"/>
  <c r="P14" i="13" s="1"/>
  <c r="P15" i="13"/>
  <c r="C16" i="13"/>
  <c r="P16" i="13" s="1"/>
  <c r="P17" i="13"/>
  <c r="C18" i="13"/>
  <c r="P18" i="13" s="1"/>
  <c r="P19" i="13"/>
  <c r="C20" i="13"/>
  <c r="P20" i="13" s="1"/>
  <c r="P21" i="13"/>
  <c r="C22" i="13"/>
  <c r="P22" i="13" s="1"/>
  <c r="P23" i="13"/>
  <c r="C24" i="13"/>
  <c r="P24" i="13" s="1"/>
  <c r="P25" i="13"/>
  <c r="C26" i="13"/>
  <c r="P26" i="13" s="1"/>
  <c r="P27" i="13"/>
  <c r="C28" i="13"/>
  <c r="P28" i="13" s="1"/>
  <c r="C29" i="13"/>
  <c r="P29" i="13" s="1"/>
  <c r="G10" i="3"/>
  <c r="M10" i="3" s="1"/>
  <c r="F4" i="13"/>
  <c r="J38" i="13"/>
  <c r="A38" i="13"/>
  <c r="J37" i="13"/>
  <c r="A37" i="13"/>
  <c r="F5" i="13"/>
  <c r="F3" i="13"/>
  <c r="J38" i="12"/>
  <c r="J37" i="12"/>
  <c r="A38" i="12"/>
  <c r="A37" i="12"/>
  <c r="F5" i="12"/>
  <c r="F4" i="12"/>
  <c r="F3" i="12"/>
  <c r="C10" i="12"/>
  <c r="P10" i="12" s="1"/>
  <c r="C11" i="12"/>
  <c r="P11" i="12" s="1"/>
  <c r="C12" i="12"/>
  <c r="P12" i="12" s="1"/>
  <c r="C13" i="12"/>
  <c r="P13" i="12" s="1"/>
  <c r="C14" i="12"/>
  <c r="P14" i="12" s="1"/>
  <c r="C15" i="12"/>
  <c r="P15" i="12" s="1"/>
  <c r="C16" i="12"/>
  <c r="P16" i="12" s="1"/>
  <c r="C17" i="12"/>
  <c r="P17" i="12" s="1"/>
  <c r="C18" i="12"/>
  <c r="P18" i="12" s="1"/>
  <c r="C19" i="12"/>
  <c r="P19" i="12" s="1"/>
  <c r="C20" i="12"/>
  <c r="P20" i="12" s="1"/>
  <c r="C21" i="12"/>
  <c r="P21" i="12" s="1"/>
  <c r="C22" i="12"/>
  <c r="P22" i="12" s="1"/>
  <c r="C23" i="12"/>
  <c r="P23" i="12" s="1"/>
  <c r="C24" i="12"/>
  <c r="P24" i="12" s="1"/>
  <c r="C25" i="12"/>
  <c r="P25" i="12" s="1"/>
  <c r="C26" i="12"/>
  <c r="P26" i="12" s="1"/>
  <c r="C27" i="12"/>
  <c r="P27" i="12" s="1"/>
  <c r="C28" i="12"/>
  <c r="P28" i="12" s="1"/>
  <c r="C29" i="12"/>
  <c r="P29" i="12" s="1"/>
  <c r="N30" i="12" l="1"/>
  <c r="N30" i="13"/>
  <c r="C121" i="1"/>
  <c r="DN16" i="11"/>
  <c r="E121" i="1"/>
  <c r="DR16" i="11"/>
  <c r="G121" i="1"/>
  <c r="DV16" i="11"/>
  <c r="I121" i="1"/>
  <c r="DZ16" i="11"/>
  <c r="K121" i="1"/>
  <c r="ED16" i="11"/>
  <c r="M121" i="1"/>
  <c r="EH16" i="11"/>
  <c r="O121" i="1"/>
  <c r="EL16" i="11"/>
  <c r="Q121" i="1"/>
  <c r="EP16" i="11"/>
  <c r="S121" i="1"/>
  <c r="ET16" i="11"/>
  <c r="U121" i="1"/>
  <c r="EX16" i="11"/>
  <c r="W121" i="1"/>
  <c r="FB16" i="11"/>
  <c r="Y121" i="1"/>
  <c r="FF16" i="11"/>
  <c r="AA121" i="1"/>
  <c r="FJ16" i="11"/>
  <c r="AC121" i="1"/>
  <c r="FN16" i="11"/>
  <c r="AE121" i="1"/>
  <c r="FR16" i="11"/>
  <c r="AG121" i="1"/>
  <c r="FV16" i="11"/>
  <c r="AI121" i="1"/>
  <c r="FZ16" i="11"/>
  <c r="AK121" i="1"/>
  <c r="GD16" i="11"/>
  <c r="B121" i="1"/>
  <c r="DL16" i="11"/>
  <c r="D121" i="1"/>
  <c r="DP16" i="11"/>
  <c r="F121" i="1"/>
  <c r="DT16" i="11"/>
  <c r="H121" i="1"/>
  <c r="DX16" i="11"/>
  <c r="J121" i="1"/>
  <c r="EB16" i="11"/>
  <c r="L121" i="1"/>
  <c r="EF16" i="11"/>
  <c r="N121" i="1"/>
  <c r="EJ16" i="11"/>
  <c r="P121" i="1"/>
  <c r="EN16" i="11"/>
  <c r="R121" i="1"/>
  <c r="ER16" i="11"/>
  <c r="T121" i="1"/>
  <c r="EV16" i="11"/>
  <c r="V121" i="1"/>
  <c r="EZ16" i="11"/>
  <c r="X121" i="1"/>
  <c r="FD16" i="11"/>
  <c r="Z121" i="1"/>
  <c r="FH16" i="11"/>
  <c r="AB121" i="1"/>
  <c r="FL16" i="11"/>
  <c r="AD121" i="1"/>
  <c r="FP16" i="11"/>
  <c r="AF121" i="1"/>
  <c r="FT16" i="11"/>
  <c r="AH121" i="1"/>
  <c r="FX16" i="11"/>
  <c r="AJ121" i="1"/>
  <c r="GB16" i="11"/>
  <c r="K89" i="1"/>
  <c r="ED16" i="19"/>
  <c r="G89" i="1"/>
  <c r="DV16" i="19"/>
  <c r="B89" i="1"/>
  <c r="DL16" i="19"/>
  <c r="V89" i="1"/>
  <c r="EZ16" i="19"/>
  <c r="R89" i="1"/>
  <c r="ER16" i="19"/>
  <c r="N89" i="1"/>
  <c r="EJ16" i="19"/>
  <c r="J89" i="1"/>
  <c r="EB16" i="19"/>
  <c r="AK89" i="1"/>
  <c r="GD16" i="19"/>
  <c r="F89" i="1"/>
  <c r="DT16" i="19"/>
  <c r="P89" i="1"/>
  <c r="EN16" i="19"/>
  <c r="AH89" i="1"/>
  <c r="FX16" i="19"/>
  <c r="AJ89" i="1"/>
  <c r="GB16" i="19"/>
  <c r="AI89" i="1"/>
  <c r="FZ16" i="19"/>
  <c r="Y89" i="1"/>
  <c r="FF16" i="19"/>
  <c r="H89" i="1"/>
  <c r="DX16" i="19"/>
  <c r="AB89" i="1"/>
  <c r="FL16" i="19"/>
  <c r="I89" i="1"/>
  <c r="DZ16" i="19"/>
  <c r="AF89" i="1"/>
  <c r="FT16" i="19"/>
  <c r="E89" i="1"/>
  <c r="DR16" i="19"/>
  <c r="AE89" i="1"/>
  <c r="FR16" i="19"/>
  <c r="L89" i="1"/>
  <c r="EF16" i="19"/>
  <c r="AD89" i="1"/>
  <c r="FP16" i="19"/>
  <c r="X89" i="1"/>
  <c r="FD16" i="19"/>
  <c r="AA89" i="1"/>
  <c r="FJ16" i="19"/>
  <c r="Z89" i="1"/>
  <c r="FH16" i="19"/>
  <c r="M89" i="1"/>
  <c r="EH16" i="19"/>
  <c r="C89" i="1"/>
  <c r="DN16" i="19"/>
  <c r="T89" i="1"/>
  <c r="EV16" i="19"/>
  <c r="W89" i="1"/>
  <c r="FB16" i="19"/>
  <c r="D89" i="1"/>
  <c r="DP16" i="19"/>
  <c r="S89" i="1"/>
  <c r="ET16" i="19"/>
  <c r="AC89" i="1"/>
  <c r="FN16" i="19"/>
  <c r="AG89" i="1"/>
  <c r="FV16" i="19"/>
  <c r="U89" i="1"/>
  <c r="EX16" i="19"/>
  <c r="Q89" i="1"/>
  <c r="EP16" i="19"/>
  <c r="O89" i="1"/>
  <c r="EL16" i="19"/>
  <c r="H66" i="7" l="1"/>
  <c r="H62" i="7"/>
  <c r="H54" i="7"/>
  <c r="H67" i="7"/>
  <c r="H63" i="7"/>
  <c r="H55" i="7"/>
  <c r="C17" i="19"/>
  <c r="GH17" i="19" s="1"/>
  <c r="C26" i="19"/>
  <c r="GH26" i="19" s="1"/>
  <c r="C35" i="19"/>
  <c r="GH35" i="19" s="1"/>
  <c r="C40" i="19"/>
  <c r="GH40" i="19" s="1"/>
  <c r="H25" i="7"/>
  <c r="GH18" i="19"/>
  <c r="C27" i="19"/>
  <c r="GH27" i="19" s="1"/>
  <c r="C36" i="19"/>
  <c r="GH36" i="19" s="1"/>
  <c r="C41" i="19"/>
  <c r="GH41" i="19" s="1"/>
  <c r="K30" i="3"/>
  <c r="K31" i="3"/>
  <c r="AJ122" i="1"/>
  <c r="GB17" i="11"/>
  <c r="DH17" i="11" s="1"/>
  <c r="AL17" i="11" s="1"/>
  <c r="AH122" i="1"/>
  <c r="FX17" i="11"/>
  <c r="AF122" i="1"/>
  <c r="FT17" i="11"/>
  <c r="AD122" i="1"/>
  <c r="FP17" i="11"/>
  <c r="AB122" i="1"/>
  <c r="FL17" i="11"/>
  <c r="Z122" i="1"/>
  <c r="FH17" i="11"/>
  <c r="CN17" i="11" s="1"/>
  <c r="AB17" i="11" s="1"/>
  <c r="X122" i="1"/>
  <c r="FD17" i="11"/>
  <c r="V122" i="1"/>
  <c r="EZ17" i="11"/>
  <c r="T122" i="1"/>
  <c r="EV17" i="11"/>
  <c r="R122" i="1"/>
  <c r="ER17" i="11"/>
  <c r="P122" i="1"/>
  <c r="EN17" i="11"/>
  <c r="N122" i="1"/>
  <c r="EJ17" i="11"/>
  <c r="L122" i="1"/>
  <c r="EF17" i="11"/>
  <c r="J122" i="1"/>
  <c r="EB17" i="11"/>
  <c r="H122" i="1"/>
  <c r="DX17" i="11"/>
  <c r="F122" i="1"/>
  <c r="DT17" i="11"/>
  <c r="D122" i="1"/>
  <c r="DP17" i="11"/>
  <c r="B122" i="1"/>
  <c r="DL17" i="11"/>
  <c r="AR17" i="11" s="1"/>
  <c r="D17" i="11" s="1"/>
  <c r="AK122" i="1"/>
  <c r="GD17" i="11"/>
  <c r="DJ17" i="11" s="1"/>
  <c r="AM17" i="11" s="1"/>
  <c r="AI122" i="1"/>
  <c r="FZ17" i="11"/>
  <c r="AG122" i="1"/>
  <c r="FV17" i="11"/>
  <c r="AE122" i="1"/>
  <c r="FR17" i="11"/>
  <c r="AC122" i="1"/>
  <c r="FN17" i="11"/>
  <c r="AA122" i="1"/>
  <c r="FJ17" i="11"/>
  <c r="Y122" i="1"/>
  <c r="FF17" i="11"/>
  <c r="CL17" i="11" s="1"/>
  <c r="AA17" i="11" s="1"/>
  <c r="W122" i="1"/>
  <c r="FB17" i="11"/>
  <c r="U122" i="1"/>
  <c r="EX17" i="11"/>
  <c r="S122" i="1"/>
  <c r="ET17" i="11"/>
  <c r="BZ17" i="11" s="1"/>
  <c r="U17" i="11" s="1"/>
  <c r="Q122" i="1"/>
  <c r="EP17" i="11"/>
  <c r="O122" i="1"/>
  <c r="EL17" i="11"/>
  <c r="M122" i="1"/>
  <c r="EH17" i="11"/>
  <c r="BN17" i="11" s="1"/>
  <c r="O17" i="11" s="1"/>
  <c r="K122" i="1"/>
  <c r="ED17" i="11"/>
  <c r="I122" i="1"/>
  <c r="DZ17" i="11"/>
  <c r="G122" i="1"/>
  <c r="DV17" i="11"/>
  <c r="E122" i="1"/>
  <c r="DR17" i="11"/>
  <c r="C122" i="1"/>
  <c r="DN17" i="11"/>
  <c r="Q90" i="1"/>
  <c r="EP17" i="19"/>
  <c r="U90" i="1"/>
  <c r="EX17" i="19"/>
  <c r="AC90" i="1"/>
  <c r="FN17" i="19"/>
  <c r="W90" i="1"/>
  <c r="FB17" i="19"/>
  <c r="M90" i="1"/>
  <c r="EH17" i="19"/>
  <c r="BN17" i="19" s="1"/>
  <c r="O17" i="19" s="1"/>
  <c r="Z90" i="1"/>
  <c r="FH17" i="19"/>
  <c r="AA90" i="1"/>
  <c r="FJ17" i="19"/>
  <c r="O90" i="1"/>
  <c r="EL17" i="19"/>
  <c r="AG90" i="1"/>
  <c r="FV17" i="19"/>
  <c r="D90" i="1"/>
  <c r="DP17" i="19"/>
  <c r="T90" i="1"/>
  <c r="EV17" i="19"/>
  <c r="C90" i="1"/>
  <c r="DN17" i="19"/>
  <c r="X90" i="1"/>
  <c r="FD17" i="19"/>
  <c r="AE90" i="1"/>
  <c r="FR17" i="19"/>
  <c r="CX17" i="19" s="1"/>
  <c r="AG17" i="19" s="1"/>
  <c r="AF90" i="1"/>
  <c r="FT17" i="19"/>
  <c r="I90" i="1"/>
  <c r="DZ17" i="19"/>
  <c r="Y90" i="1"/>
  <c r="FF17" i="19"/>
  <c r="CL17" i="19" s="1"/>
  <c r="AA17" i="19" s="1"/>
  <c r="AJ90" i="1"/>
  <c r="GB17" i="19"/>
  <c r="DH17" i="19" s="1"/>
  <c r="AL17" i="19" s="1"/>
  <c r="AH90" i="1"/>
  <c r="FX17" i="19"/>
  <c r="F90" i="1"/>
  <c r="DT17" i="19"/>
  <c r="J90" i="1"/>
  <c r="EB17" i="19"/>
  <c r="R90" i="1"/>
  <c r="ER17" i="19"/>
  <c r="B90" i="1"/>
  <c r="DL17" i="19"/>
  <c r="AR17" i="19" s="1"/>
  <c r="D17" i="19" s="1"/>
  <c r="K90" i="1"/>
  <c r="ED17" i="19"/>
  <c r="S90" i="1"/>
  <c r="ET17" i="19"/>
  <c r="BZ17" i="19" s="1"/>
  <c r="U17" i="19" s="1"/>
  <c r="AD90" i="1"/>
  <c r="FP17" i="19"/>
  <c r="L90" i="1"/>
  <c r="EF17" i="19"/>
  <c r="E90" i="1"/>
  <c r="DR17" i="19"/>
  <c r="AB90" i="1"/>
  <c r="FL17" i="19"/>
  <c r="H90" i="1"/>
  <c r="DX17" i="19"/>
  <c r="AI90" i="1"/>
  <c r="FZ17" i="19"/>
  <c r="DF17" i="19" s="1"/>
  <c r="AK17" i="19" s="1"/>
  <c r="P90" i="1"/>
  <c r="EN17" i="19"/>
  <c r="AK90" i="1"/>
  <c r="GD17" i="19"/>
  <c r="DJ17" i="19" s="1"/>
  <c r="AM17" i="19" s="1"/>
  <c r="N90" i="1"/>
  <c r="EJ17" i="19"/>
  <c r="V90" i="1"/>
  <c r="EZ17" i="19"/>
  <c r="G90" i="1"/>
  <c r="DV17" i="19"/>
  <c r="BB17" i="19" s="1"/>
  <c r="I17" i="19" s="1"/>
  <c r="S5" i="11"/>
  <c r="AF63" i="11"/>
  <c r="C63" i="11"/>
  <c r="AF62" i="11"/>
  <c r="S6" i="11"/>
  <c r="S4" i="11"/>
  <c r="D7" i="2"/>
  <c r="D6" i="7"/>
  <c r="D5" i="7"/>
  <c r="D4" i="7"/>
  <c r="E76" i="7"/>
  <c r="E75" i="7"/>
  <c r="A76" i="7"/>
  <c r="A75" i="7"/>
  <c r="D41" i="7"/>
  <c r="H41" i="7" s="1"/>
  <c r="D42" i="7"/>
  <c r="D43" i="7"/>
  <c r="H43" i="7" s="1"/>
  <c r="D44" i="7"/>
  <c r="D45" i="7"/>
  <c r="H45" i="7" s="1"/>
  <c r="D48" i="7"/>
  <c r="D49" i="7"/>
  <c r="H49" i="7" s="1"/>
  <c r="D50" i="7"/>
  <c r="D51" i="7"/>
  <c r="H51" i="7" s="1"/>
  <c r="D52" i="7"/>
  <c r="D53" i="7"/>
  <c r="H53" i="7" s="1"/>
  <c r="D56" i="7"/>
  <c r="D57" i="7"/>
  <c r="H57" i="7" s="1"/>
  <c r="D58" i="7"/>
  <c r="D59" i="7"/>
  <c r="H59" i="7" s="1"/>
  <c r="D60" i="7"/>
  <c r="D61" i="7"/>
  <c r="H61" i="7" s="1"/>
  <c r="D64" i="7"/>
  <c r="D65" i="7"/>
  <c r="H65" i="7" s="1"/>
  <c r="D40" i="7"/>
  <c r="D12" i="7"/>
  <c r="H12" i="7" s="1"/>
  <c r="D13" i="7"/>
  <c r="D14" i="7"/>
  <c r="H14" i="7" s="1"/>
  <c r="D15" i="7"/>
  <c r="D16" i="7"/>
  <c r="H16" i="7" s="1"/>
  <c r="D19" i="7"/>
  <c r="D20" i="7"/>
  <c r="H20" i="7" s="1"/>
  <c r="D21" i="7"/>
  <c r="D22" i="7"/>
  <c r="H22" i="7" s="1"/>
  <c r="D23" i="7"/>
  <c r="D24" i="7"/>
  <c r="H24" i="7" s="1"/>
  <c r="D27" i="7"/>
  <c r="D28" i="7"/>
  <c r="H28" i="7" s="1"/>
  <c r="D31" i="7"/>
  <c r="D54" i="19" s="1"/>
  <c r="D32" i="7"/>
  <c r="H32" i="7" s="1"/>
  <c r="H35" i="7"/>
  <c r="H36" i="7"/>
  <c r="D11" i="7"/>
  <c r="B33" i="19"/>
  <c r="B38" i="19"/>
  <c r="H64" i="7" l="1"/>
  <c r="D55" i="11"/>
  <c r="H58" i="7"/>
  <c r="D53" i="11"/>
  <c r="H60" i="7"/>
  <c r="D54" i="11"/>
  <c r="H56" i="7"/>
  <c r="D52" i="11"/>
  <c r="H52" i="7"/>
  <c r="D51" i="11"/>
  <c r="H48" i="7"/>
  <c r="D49" i="11"/>
  <c r="H42" i="7"/>
  <c r="D47" i="11"/>
  <c r="H40" i="7"/>
  <c r="D46" i="11"/>
  <c r="H50" i="7"/>
  <c r="D50" i="11"/>
  <c r="H44" i="7"/>
  <c r="D48" i="11"/>
  <c r="H23" i="7"/>
  <c r="D51" i="19"/>
  <c r="H27" i="7"/>
  <c r="D52" i="19"/>
  <c r="H19" i="7"/>
  <c r="D49" i="19"/>
  <c r="H21" i="7"/>
  <c r="D50" i="19"/>
  <c r="H11" i="7"/>
  <c r="D46" i="19"/>
  <c r="H13" i="7"/>
  <c r="D47" i="19"/>
  <c r="H15" i="7"/>
  <c r="D48" i="19"/>
  <c r="A26" i="19"/>
  <c r="H31" i="7"/>
  <c r="A41" i="19"/>
  <c r="H38" i="7"/>
  <c r="A27" i="19"/>
  <c r="H26" i="7"/>
  <c r="A35" i="19"/>
  <c r="H33" i="7"/>
  <c r="A40" i="19"/>
  <c r="H37" i="7"/>
  <c r="A36" i="19"/>
  <c r="H34" i="7"/>
  <c r="AP27" i="19"/>
  <c r="AQ27" i="19"/>
  <c r="AP40" i="19"/>
  <c r="AQ40" i="19"/>
  <c r="AQ36" i="19"/>
  <c r="AP36" i="19"/>
  <c r="AP18" i="19"/>
  <c r="AQ18" i="19"/>
  <c r="AP26" i="19"/>
  <c r="AQ26" i="19"/>
  <c r="AP17" i="19"/>
  <c r="AQ17" i="19"/>
  <c r="AS17" i="19" s="1"/>
  <c r="AP41" i="19"/>
  <c r="AQ41" i="19"/>
  <c r="AP35" i="19"/>
  <c r="AQ35" i="19"/>
  <c r="C123" i="1"/>
  <c r="DN18" i="11"/>
  <c r="E123" i="1"/>
  <c r="DR18" i="11"/>
  <c r="G123" i="1"/>
  <c r="DV18" i="11"/>
  <c r="I123" i="1"/>
  <c r="DZ18" i="11"/>
  <c r="K123" i="1"/>
  <c r="ED18" i="11"/>
  <c r="M123" i="1"/>
  <c r="EH18" i="11"/>
  <c r="BN18" i="11" s="1"/>
  <c r="O18" i="11" s="1"/>
  <c r="O123" i="1"/>
  <c r="EL18" i="11"/>
  <c r="Q123" i="1"/>
  <c r="EP18" i="11"/>
  <c r="S123" i="1"/>
  <c r="ET18" i="11"/>
  <c r="BZ18" i="11" s="1"/>
  <c r="U18" i="11" s="1"/>
  <c r="U123" i="1"/>
  <c r="EX18" i="11"/>
  <c r="W123" i="1"/>
  <c r="FB18" i="11"/>
  <c r="Y123" i="1"/>
  <c r="FF18" i="11"/>
  <c r="CL18" i="11" s="1"/>
  <c r="AA18" i="11" s="1"/>
  <c r="AA123" i="1"/>
  <c r="FJ18" i="11"/>
  <c r="AC123" i="1"/>
  <c r="FN18" i="11"/>
  <c r="AE123" i="1"/>
  <c r="FR18" i="11"/>
  <c r="AG123" i="1"/>
  <c r="FV18" i="11"/>
  <c r="AI123" i="1"/>
  <c r="FZ18" i="11"/>
  <c r="AK123" i="1"/>
  <c r="GD18" i="11"/>
  <c r="DJ18" i="11" s="1"/>
  <c r="AM18" i="11" s="1"/>
  <c r="B123" i="1"/>
  <c r="DL18" i="11"/>
  <c r="AR18" i="11" s="1"/>
  <c r="D18" i="11" s="1"/>
  <c r="D123" i="1"/>
  <c r="DP18" i="11"/>
  <c r="F123" i="1"/>
  <c r="DT18" i="11"/>
  <c r="H123" i="1"/>
  <c r="DX18" i="11"/>
  <c r="J123" i="1"/>
  <c r="EB18" i="11"/>
  <c r="L123" i="1"/>
  <c r="EF18" i="11"/>
  <c r="N123" i="1"/>
  <c r="EJ18" i="11"/>
  <c r="P123" i="1"/>
  <c r="EN18" i="11"/>
  <c r="R123" i="1"/>
  <c r="ER18" i="11"/>
  <c r="T123" i="1"/>
  <c r="EV18" i="11"/>
  <c r="V123" i="1"/>
  <c r="EZ18" i="11"/>
  <c r="X123" i="1"/>
  <c r="FD18" i="11"/>
  <c r="Z123" i="1"/>
  <c r="FH18" i="11"/>
  <c r="CN18" i="11" s="1"/>
  <c r="AB18" i="11" s="1"/>
  <c r="AB123" i="1"/>
  <c r="FL18" i="11"/>
  <c r="AD123" i="1"/>
  <c r="FP18" i="11"/>
  <c r="AF123" i="1"/>
  <c r="FT18" i="11"/>
  <c r="AH123" i="1"/>
  <c r="FX18" i="11"/>
  <c r="AJ123" i="1"/>
  <c r="GB18" i="11"/>
  <c r="DH18" i="11" s="1"/>
  <c r="AL18" i="11" s="1"/>
  <c r="V91" i="1"/>
  <c r="EZ18" i="19"/>
  <c r="G91" i="1"/>
  <c r="DV18" i="19"/>
  <c r="BB18" i="19" s="1"/>
  <c r="I18" i="19" s="1"/>
  <c r="N91" i="1"/>
  <c r="EJ18" i="19"/>
  <c r="P91" i="1"/>
  <c r="EN18" i="19"/>
  <c r="H91" i="1"/>
  <c r="DX18" i="19"/>
  <c r="E91" i="1"/>
  <c r="DR18" i="19"/>
  <c r="L91" i="1"/>
  <c r="EF18" i="19"/>
  <c r="S91" i="1"/>
  <c r="ET18" i="19"/>
  <c r="BZ18" i="19" s="1"/>
  <c r="U18" i="19" s="1"/>
  <c r="B91" i="1"/>
  <c r="DL18" i="19"/>
  <c r="AR18" i="19" s="1"/>
  <c r="D18" i="19" s="1"/>
  <c r="J91" i="1"/>
  <c r="EB18" i="19"/>
  <c r="AH91" i="1"/>
  <c r="FX18" i="19"/>
  <c r="Y91" i="1"/>
  <c r="FF18" i="19"/>
  <c r="CL18" i="19" s="1"/>
  <c r="AA18" i="19" s="1"/>
  <c r="AF91" i="1"/>
  <c r="FT18" i="19"/>
  <c r="X91" i="1"/>
  <c r="FD18" i="19"/>
  <c r="T91" i="1"/>
  <c r="EV18" i="19"/>
  <c r="AG91" i="1"/>
  <c r="FV18" i="19"/>
  <c r="Z91" i="1"/>
  <c r="FH18" i="19"/>
  <c r="W91" i="1"/>
  <c r="FB18" i="19"/>
  <c r="U91" i="1"/>
  <c r="EX18" i="19"/>
  <c r="AK91" i="1"/>
  <c r="GD18" i="19"/>
  <c r="DJ18" i="19" s="1"/>
  <c r="AM18" i="19" s="1"/>
  <c r="AI91" i="1"/>
  <c r="FZ18" i="19"/>
  <c r="DF18" i="19" s="1"/>
  <c r="AK18" i="19" s="1"/>
  <c r="AB91" i="1"/>
  <c r="FL18" i="19"/>
  <c r="AD91" i="1"/>
  <c r="FP18" i="19"/>
  <c r="K91" i="1"/>
  <c r="ED18" i="19"/>
  <c r="R91" i="1"/>
  <c r="ER18" i="19"/>
  <c r="F91" i="1"/>
  <c r="DT18" i="19"/>
  <c r="AJ91" i="1"/>
  <c r="GB18" i="19"/>
  <c r="DH18" i="19" s="1"/>
  <c r="AL18" i="19" s="1"/>
  <c r="I91" i="1"/>
  <c r="DZ18" i="19"/>
  <c r="AE91" i="1"/>
  <c r="FR18" i="19"/>
  <c r="CX18" i="19" s="1"/>
  <c r="AG18" i="19" s="1"/>
  <c r="C91" i="1"/>
  <c r="DN18" i="19"/>
  <c r="D91" i="1"/>
  <c r="DP18" i="19"/>
  <c r="O91" i="1"/>
  <c r="EL18" i="19"/>
  <c r="AA91" i="1"/>
  <c r="FJ18" i="19"/>
  <c r="M91" i="1"/>
  <c r="EH18" i="19"/>
  <c r="BN18" i="19" s="1"/>
  <c r="O18" i="19" s="1"/>
  <c r="AC91" i="1"/>
  <c r="FN18" i="19"/>
  <c r="Q91" i="1"/>
  <c r="EP18" i="19"/>
  <c r="A40" i="11"/>
  <c r="C27" i="11"/>
  <c r="GH27" i="11" s="1"/>
  <c r="C41" i="11"/>
  <c r="GH41" i="11" s="1"/>
  <c r="C18" i="11"/>
  <c r="GH18" i="11" s="1"/>
  <c r="C36" i="11"/>
  <c r="GH36" i="11" s="1"/>
  <c r="A27" i="11"/>
  <c r="A35" i="11"/>
  <c r="B38" i="11"/>
  <c r="B33" i="11"/>
  <c r="C17" i="11"/>
  <c r="GH17" i="11" s="1"/>
  <c r="C35" i="11"/>
  <c r="GH35" i="11" s="1"/>
  <c r="A41" i="11"/>
  <c r="C26" i="11"/>
  <c r="GH26" i="11" s="1"/>
  <c r="C40" i="11"/>
  <c r="GH40" i="11" s="1"/>
  <c r="A26" i="11"/>
  <c r="A36" i="11"/>
  <c r="G12" i="6"/>
  <c r="G14" i="6"/>
  <c r="G16" i="6"/>
  <c r="G18" i="6"/>
  <c r="G20" i="6"/>
  <c r="G22" i="6"/>
  <c r="M22" i="6" s="1"/>
  <c r="M23" i="6"/>
  <c r="G24" i="6"/>
  <c r="M24" i="6" s="1"/>
  <c r="M25" i="6"/>
  <c r="G26" i="6"/>
  <c r="M26" i="6" s="1"/>
  <c r="M27" i="6"/>
  <c r="G28" i="6"/>
  <c r="M28" i="6" s="1"/>
  <c r="M29" i="6"/>
  <c r="G12" i="3"/>
  <c r="M12" i="3" s="1"/>
  <c r="G14" i="3"/>
  <c r="M14" i="3" s="1"/>
  <c r="M15" i="3"/>
  <c r="G16" i="3"/>
  <c r="M16" i="3" s="1"/>
  <c r="M17" i="3"/>
  <c r="G18" i="3"/>
  <c r="M18" i="3" s="1"/>
  <c r="M19" i="3"/>
  <c r="G20" i="3"/>
  <c r="M20" i="3" s="1"/>
  <c r="M21" i="3"/>
  <c r="G22" i="3"/>
  <c r="M22" i="3" s="1"/>
  <c r="M23" i="3"/>
  <c r="G24" i="3"/>
  <c r="M24" i="3" s="1"/>
  <c r="M25" i="3"/>
  <c r="M26" i="3"/>
  <c r="G28" i="3"/>
  <c r="M28" i="3" s="1"/>
  <c r="M29" i="3"/>
  <c r="B67" i="4"/>
  <c r="C67" i="4" s="1"/>
  <c r="B65" i="4"/>
  <c r="B63" i="4"/>
  <c r="C63" i="4" s="1"/>
  <c r="B61" i="4"/>
  <c r="C61" i="4" s="1"/>
  <c r="B59" i="4"/>
  <c r="C59" i="4" s="1"/>
  <c r="B57" i="4"/>
  <c r="C57" i="4" s="1"/>
  <c r="B55" i="4"/>
  <c r="C55" i="4" s="1"/>
  <c r="B53" i="4"/>
  <c r="C53" i="4" s="1"/>
  <c r="B51" i="4"/>
  <c r="C51" i="4" s="1"/>
  <c r="B49" i="4"/>
  <c r="C49" i="4" s="1"/>
  <c r="G4" i="6"/>
  <c r="H42" i="6"/>
  <c r="B42" i="6"/>
  <c r="H41" i="6"/>
  <c r="B41" i="6"/>
  <c r="J33" i="6"/>
  <c r="J32" i="6"/>
  <c r="J31" i="6"/>
  <c r="J30" i="6"/>
  <c r="G5" i="6"/>
  <c r="G3" i="6"/>
  <c r="G2" i="6"/>
  <c r="A4" i="2"/>
  <c r="A3" i="2"/>
  <c r="B20" i="12" l="1"/>
  <c r="C52" i="7"/>
  <c r="A51" i="11" s="1"/>
  <c r="GH51" i="11" s="1"/>
  <c r="B22" i="12"/>
  <c r="C56" i="7"/>
  <c r="B24" i="12"/>
  <c r="C58" i="7"/>
  <c r="A53" i="11" s="1"/>
  <c r="GH53" i="11" s="1"/>
  <c r="F26" i="6"/>
  <c r="C65" i="4"/>
  <c r="B16" i="12"/>
  <c r="C48" i="7"/>
  <c r="B14" i="12"/>
  <c r="C44" i="7"/>
  <c r="A48" i="11" s="1"/>
  <c r="GH48" i="11" s="1"/>
  <c r="B12" i="12"/>
  <c r="C42" i="7"/>
  <c r="B10" i="12"/>
  <c r="C40" i="7"/>
  <c r="A46" i="11" s="1"/>
  <c r="GH46" i="11" s="1"/>
  <c r="B28" i="12"/>
  <c r="C64" i="7"/>
  <c r="B18" i="12"/>
  <c r="C50" i="7"/>
  <c r="A28" i="12"/>
  <c r="B64" i="7"/>
  <c r="B58" i="7"/>
  <c r="A24" i="12"/>
  <c r="A26" i="12"/>
  <c r="B60" i="7"/>
  <c r="F28" i="6"/>
  <c r="AJ124" i="1"/>
  <c r="GB19" i="11"/>
  <c r="AH124" i="1"/>
  <c r="FX19" i="11"/>
  <c r="AF124" i="1"/>
  <c r="FT19" i="11"/>
  <c r="AD124" i="1"/>
  <c r="FP19" i="11"/>
  <c r="AB124" i="1"/>
  <c r="FL19" i="11"/>
  <c r="Z124" i="1"/>
  <c r="FH19" i="11"/>
  <c r="X124" i="1"/>
  <c r="FD19" i="11"/>
  <c r="V124" i="1"/>
  <c r="EZ19" i="11"/>
  <c r="T124" i="1"/>
  <c r="EV19" i="11"/>
  <c r="R124" i="1"/>
  <c r="ER19" i="11"/>
  <c r="P124" i="1"/>
  <c r="EN19" i="11"/>
  <c r="N124" i="1"/>
  <c r="EJ19" i="11"/>
  <c r="L124" i="1"/>
  <c r="EF19" i="11"/>
  <c r="J124" i="1"/>
  <c r="EB19" i="11"/>
  <c r="H124" i="1"/>
  <c r="DX19" i="11"/>
  <c r="F124" i="1"/>
  <c r="DT19" i="11"/>
  <c r="D124" i="1"/>
  <c r="DP19" i="11"/>
  <c r="B124" i="1"/>
  <c r="DL19" i="11"/>
  <c r="AK124" i="1"/>
  <c r="GD19" i="11"/>
  <c r="AI124" i="1"/>
  <c r="FZ19" i="11"/>
  <c r="AG124" i="1"/>
  <c r="FV19" i="11"/>
  <c r="AE124" i="1"/>
  <c r="FR19" i="11"/>
  <c r="AC124" i="1"/>
  <c r="FN19" i="11"/>
  <c r="AA124" i="1"/>
  <c r="FJ19" i="11"/>
  <c r="Y124" i="1"/>
  <c r="FF19" i="11"/>
  <c r="W124" i="1"/>
  <c r="FB19" i="11"/>
  <c r="U124" i="1"/>
  <c r="EX19" i="11"/>
  <c r="S124" i="1"/>
  <c r="ET19" i="11"/>
  <c r="Q124" i="1"/>
  <c r="EP19" i="11"/>
  <c r="O124" i="1"/>
  <c r="EL19" i="11"/>
  <c r="M124" i="1"/>
  <c r="EH19" i="11"/>
  <c r="K124" i="1"/>
  <c r="ED19" i="11"/>
  <c r="I124" i="1"/>
  <c r="DZ19" i="11"/>
  <c r="G124" i="1"/>
  <c r="DV19" i="11"/>
  <c r="E124" i="1"/>
  <c r="DR19" i="11"/>
  <c r="C124" i="1"/>
  <c r="DN19" i="11"/>
  <c r="AQ36" i="11"/>
  <c r="AP36" i="11"/>
  <c r="AQ41" i="11"/>
  <c r="AP41" i="11"/>
  <c r="AP26" i="11"/>
  <c r="AQ26" i="11"/>
  <c r="AP35" i="11"/>
  <c r="AQ35" i="11"/>
  <c r="AQ18" i="11"/>
  <c r="AS18" i="11" s="1"/>
  <c r="AP18" i="11"/>
  <c r="AP27" i="11"/>
  <c r="AQ27" i="11"/>
  <c r="AQ40" i="11"/>
  <c r="AP40" i="11"/>
  <c r="AQ17" i="11"/>
  <c r="AS17" i="11" s="1"/>
  <c r="AP17" i="11"/>
  <c r="AC92" i="1"/>
  <c r="FN19" i="19"/>
  <c r="M92" i="1"/>
  <c r="EH19" i="19"/>
  <c r="O92" i="1"/>
  <c r="EL19" i="19"/>
  <c r="C92" i="1"/>
  <c r="DN19" i="19"/>
  <c r="I92" i="1"/>
  <c r="DZ19" i="19"/>
  <c r="F92" i="1"/>
  <c r="DT19" i="19"/>
  <c r="K92" i="1"/>
  <c r="ED19" i="19"/>
  <c r="AI92" i="1"/>
  <c r="FZ19" i="19"/>
  <c r="U92" i="1"/>
  <c r="EX19" i="19"/>
  <c r="W92" i="1"/>
  <c r="FB19" i="19"/>
  <c r="AG92" i="1"/>
  <c r="FV19" i="19"/>
  <c r="AF92" i="1"/>
  <c r="FT19" i="19"/>
  <c r="AH92" i="1"/>
  <c r="FX19" i="19"/>
  <c r="AS18" i="19"/>
  <c r="B92" i="1"/>
  <c r="DL19" i="19"/>
  <c r="L92" i="1"/>
  <c r="EF19" i="19"/>
  <c r="H92" i="1"/>
  <c r="DX19" i="19"/>
  <c r="N92" i="1"/>
  <c r="EJ19" i="19"/>
  <c r="Q92" i="1"/>
  <c r="EP19" i="19"/>
  <c r="AA92" i="1"/>
  <c r="FJ19" i="19"/>
  <c r="D92" i="1"/>
  <c r="DP19" i="19"/>
  <c r="AE92" i="1"/>
  <c r="FR19" i="19"/>
  <c r="AJ92" i="1"/>
  <c r="GB19" i="19"/>
  <c r="R92" i="1"/>
  <c r="ER19" i="19"/>
  <c r="AD92" i="1"/>
  <c r="FP19" i="19"/>
  <c r="AB92" i="1"/>
  <c r="FL19" i="19"/>
  <c r="AK92" i="1"/>
  <c r="GD19" i="19"/>
  <c r="Z92" i="1"/>
  <c r="FH19" i="19"/>
  <c r="T92" i="1"/>
  <c r="EV19" i="19"/>
  <c r="X92" i="1"/>
  <c r="FD19" i="19"/>
  <c r="Y92" i="1"/>
  <c r="FF19" i="19"/>
  <c r="J92" i="1"/>
  <c r="EB19" i="19"/>
  <c r="S92" i="1"/>
  <c r="ET19" i="19"/>
  <c r="E92" i="1"/>
  <c r="DR19" i="19"/>
  <c r="P92" i="1"/>
  <c r="EN19" i="19"/>
  <c r="G92" i="1"/>
  <c r="DV19" i="19"/>
  <c r="V92" i="1"/>
  <c r="EZ19" i="19"/>
  <c r="B13" i="11"/>
  <c r="A24" i="11"/>
  <c r="A31" i="11"/>
  <c r="B11" i="11"/>
  <c r="B15" i="11"/>
  <c r="B20" i="11"/>
  <c r="B22" i="11"/>
  <c r="B24" i="11"/>
  <c r="B29" i="11"/>
  <c r="B31" i="11"/>
  <c r="B56" i="7"/>
  <c r="A22" i="12"/>
  <c r="B42" i="7"/>
  <c r="A12" i="12"/>
  <c r="B48" i="7"/>
  <c r="A16" i="12"/>
  <c r="B52" i="7"/>
  <c r="A20" i="12"/>
  <c r="A10" i="12"/>
  <c r="F10" i="6"/>
  <c r="B44" i="7"/>
  <c r="A14" i="12"/>
  <c r="B50" i="7"/>
  <c r="A18" i="12"/>
  <c r="F22" i="6"/>
  <c r="F24" i="6"/>
  <c r="F14" i="6"/>
  <c r="F20" i="6"/>
  <c r="F18" i="6"/>
  <c r="F16" i="6"/>
  <c r="F12" i="6"/>
  <c r="B40" i="7"/>
  <c r="B43" i="4"/>
  <c r="B41" i="4"/>
  <c r="C41" i="4" s="1"/>
  <c r="B39" i="4"/>
  <c r="C39" i="4" s="1"/>
  <c r="B37" i="4"/>
  <c r="C37" i="4" s="1"/>
  <c r="B35" i="4"/>
  <c r="C35" i="4" s="1"/>
  <c r="B33" i="4"/>
  <c r="C33" i="4" s="1"/>
  <c r="B31" i="4"/>
  <c r="C31" i="4" s="1"/>
  <c r="B29" i="4"/>
  <c r="B27" i="4"/>
  <c r="B25" i="4"/>
  <c r="J30" i="3"/>
  <c r="A15" i="11" l="1"/>
  <c r="A29" i="11"/>
  <c r="A52" i="11"/>
  <c r="GH52" i="11" s="1"/>
  <c r="A38" i="11"/>
  <c r="A55" i="11"/>
  <c r="GH55" i="11" s="1"/>
  <c r="A22" i="11"/>
  <c r="A50" i="11"/>
  <c r="GH50" i="11" s="1"/>
  <c r="A20" i="11"/>
  <c r="A49" i="11"/>
  <c r="GH49" i="11" s="1"/>
  <c r="A13" i="11"/>
  <c r="A47" i="11"/>
  <c r="GH47" i="11" s="1"/>
  <c r="B26" i="12"/>
  <c r="C60" i="7"/>
  <c r="B16" i="13"/>
  <c r="C19" i="7"/>
  <c r="F14" i="3"/>
  <c r="C29" i="4"/>
  <c r="F12" i="3"/>
  <c r="C27" i="4"/>
  <c r="F10" i="3"/>
  <c r="C25" i="4"/>
  <c r="F28" i="3"/>
  <c r="C43" i="4"/>
  <c r="C35" i="7" s="1"/>
  <c r="A55" i="19" s="1"/>
  <c r="GH55" i="19" s="1"/>
  <c r="B26" i="13"/>
  <c r="C31" i="7"/>
  <c r="B24" i="13"/>
  <c r="C29" i="7"/>
  <c r="B22" i="13"/>
  <c r="C27" i="7"/>
  <c r="B20" i="13"/>
  <c r="C23" i="7"/>
  <c r="B18" i="13"/>
  <c r="C21" i="7"/>
  <c r="A50" i="19" s="1"/>
  <c r="GH50" i="19" s="1"/>
  <c r="F24" i="3"/>
  <c r="B29" i="7"/>
  <c r="A24" i="13"/>
  <c r="A28" i="13"/>
  <c r="B35" i="7"/>
  <c r="F26" i="3"/>
  <c r="A26" i="13"/>
  <c r="B31" i="7"/>
  <c r="C125" i="1"/>
  <c r="DN20" i="11"/>
  <c r="E125" i="1"/>
  <c r="DR20" i="11"/>
  <c r="G125" i="1"/>
  <c r="DV20" i="11"/>
  <c r="I125" i="1"/>
  <c r="DZ20" i="11"/>
  <c r="K125" i="1"/>
  <c r="ED20" i="11"/>
  <c r="M125" i="1"/>
  <c r="EH20" i="11"/>
  <c r="BN20" i="11" s="1"/>
  <c r="O20" i="11" s="1"/>
  <c r="O125" i="1"/>
  <c r="EL20" i="11"/>
  <c r="Q125" i="1"/>
  <c r="EP20" i="11"/>
  <c r="S125" i="1"/>
  <c r="ET20" i="11"/>
  <c r="BZ20" i="11" s="1"/>
  <c r="U20" i="11" s="1"/>
  <c r="U125" i="1"/>
  <c r="EX20" i="11"/>
  <c r="W125" i="1"/>
  <c r="FB20" i="11"/>
  <c r="Y125" i="1"/>
  <c r="FF20" i="11"/>
  <c r="CL20" i="11" s="1"/>
  <c r="AA20" i="11" s="1"/>
  <c r="AA125" i="1"/>
  <c r="FJ20" i="11"/>
  <c r="AC125" i="1"/>
  <c r="FN20" i="11"/>
  <c r="AE125" i="1"/>
  <c r="FR20" i="11"/>
  <c r="AG125" i="1"/>
  <c r="FV20" i="11"/>
  <c r="AI125" i="1"/>
  <c r="FZ20" i="11"/>
  <c r="AK125" i="1"/>
  <c r="GD20" i="11"/>
  <c r="DJ20" i="11" s="1"/>
  <c r="AM20" i="11" s="1"/>
  <c r="B125" i="1"/>
  <c r="DL20" i="11"/>
  <c r="AR20" i="11" s="1"/>
  <c r="D20" i="11" s="1"/>
  <c r="D125" i="1"/>
  <c r="DP20" i="11"/>
  <c r="F125" i="1"/>
  <c r="DT20" i="11"/>
  <c r="H125" i="1"/>
  <c r="DX20" i="11"/>
  <c r="J125" i="1"/>
  <c r="EB20" i="11"/>
  <c r="L125" i="1"/>
  <c r="EF20" i="11"/>
  <c r="N125" i="1"/>
  <c r="EJ20" i="11"/>
  <c r="P125" i="1"/>
  <c r="EN20" i="11"/>
  <c r="R125" i="1"/>
  <c r="ER20" i="11"/>
  <c r="T125" i="1"/>
  <c r="EV20" i="11"/>
  <c r="V125" i="1"/>
  <c r="EZ20" i="11"/>
  <c r="X125" i="1"/>
  <c r="FD20" i="11"/>
  <c r="Z125" i="1"/>
  <c r="FH20" i="11"/>
  <c r="CN20" i="11" s="1"/>
  <c r="AB20" i="11" s="1"/>
  <c r="AB125" i="1"/>
  <c r="FL20" i="11"/>
  <c r="AD125" i="1"/>
  <c r="FP20" i="11"/>
  <c r="AF125" i="1"/>
  <c r="FT20" i="11"/>
  <c r="AH125" i="1"/>
  <c r="FX20" i="11"/>
  <c r="AJ125" i="1"/>
  <c r="GB20" i="11"/>
  <c r="DH20" i="11" s="1"/>
  <c r="AL20" i="11" s="1"/>
  <c r="V93" i="1"/>
  <c r="EZ20" i="19"/>
  <c r="P93" i="1"/>
  <c r="EN20" i="19"/>
  <c r="S93" i="1"/>
  <c r="ET20" i="19"/>
  <c r="BZ20" i="19" s="1"/>
  <c r="U20" i="19" s="1"/>
  <c r="Y93" i="1"/>
  <c r="FF20" i="19"/>
  <c r="CL20" i="19" s="1"/>
  <c r="AA20" i="19" s="1"/>
  <c r="T93" i="1"/>
  <c r="EV20" i="19"/>
  <c r="Z93" i="1"/>
  <c r="FH20" i="19"/>
  <c r="AB93" i="1"/>
  <c r="FL20" i="19"/>
  <c r="AJ93" i="1"/>
  <c r="GB20" i="19"/>
  <c r="DH20" i="19" s="1"/>
  <c r="AL20" i="19" s="1"/>
  <c r="D93" i="1"/>
  <c r="DP20" i="19"/>
  <c r="Q93" i="1"/>
  <c r="EP20" i="19"/>
  <c r="H93" i="1"/>
  <c r="DX20" i="19"/>
  <c r="AH93" i="1"/>
  <c r="FX20" i="19"/>
  <c r="W93" i="1"/>
  <c r="FB20" i="19"/>
  <c r="AI93" i="1"/>
  <c r="FZ20" i="19"/>
  <c r="DF20" i="19" s="1"/>
  <c r="AK20" i="19" s="1"/>
  <c r="F93" i="1"/>
  <c r="DT20" i="19"/>
  <c r="C93" i="1"/>
  <c r="DN20" i="19"/>
  <c r="M93" i="1"/>
  <c r="EH20" i="19"/>
  <c r="BN20" i="19" s="1"/>
  <c r="O20" i="19" s="1"/>
  <c r="G93" i="1"/>
  <c r="DV20" i="19"/>
  <c r="BB20" i="19" s="1"/>
  <c r="I20" i="19" s="1"/>
  <c r="E93" i="1"/>
  <c r="DR20" i="19"/>
  <c r="J93" i="1"/>
  <c r="EB20" i="19"/>
  <c r="X93" i="1"/>
  <c r="FD20" i="19"/>
  <c r="AK93" i="1"/>
  <c r="GD20" i="19"/>
  <c r="DJ20" i="19" s="1"/>
  <c r="AM20" i="19" s="1"/>
  <c r="AD93" i="1"/>
  <c r="FP20" i="19"/>
  <c r="R93" i="1"/>
  <c r="ER20" i="19"/>
  <c r="AE93" i="1"/>
  <c r="FR20" i="19"/>
  <c r="CX20" i="19" s="1"/>
  <c r="AG20" i="19" s="1"/>
  <c r="AA93" i="1"/>
  <c r="FJ20" i="19"/>
  <c r="N93" i="1"/>
  <c r="EJ20" i="19"/>
  <c r="L93" i="1"/>
  <c r="EF20" i="19"/>
  <c r="B93" i="1"/>
  <c r="DL20" i="19"/>
  <c r="AR20" i="19" s="1"/>
  <c r="D20" i="19" s="1"/>
  <c r="AF93" i="1"/>
  <c r="FT20" i="19"/>
  <c r="AG93" i="1"/>
  <c r="FV20" i="19"/>
  <c r="U93" i="1"/>
  <c r="EX20" i="19"/>
  <c r="K93" i="1"/>
  <c r="ED20" i="19"/>
  <c r="I93" i="1"/>
  <c r="DZ20" i="19"/>
  <c r="O93" i="1"/>
  <c r="EL20" i="19"/>
  <c r="AC93" i="1"/>
  <c r="FN20" i="19"/>
  <c r="A11" i="11"/>
  <c r="B13" i="19"/>
  <c r="B22" i="19"/>
  <c r="A10" i="13"/>
  <c r="B21" i="7"/>
  <c r="A18" i="13"/>
  <c r="B27" i="7"/>
  <c r="A22" i="13"/>
  <c r="B20" i="19"/>
  <c r="A22" i="19"/>
  <c r="B29" i="19"/>
  <c r="B13" i="7"/>
  <c r="A12" i="13"/>
  <c r="B19" i="7"/>
  <c r="A16" i="13"/>
  <c r="B23" i="7"/>
  <c r="A20" i="13"/>
  <c r="F22" i="3"/>
  <c r="B11" i="19"/>
  <c r="B15" i="19"/>
  <c r="B15" i="7"/>
  <c r="A14" i="13"/>
  <c r="F18" i="3"/>
  <c r="B24" i="19"/>
  <c r="F20" i="3"/>
  <c r="F16" i="3"/>
  <c r="B11" i="7"/>
  <c r="J31" i="3"/>
  <c r="J32" i="3"/>
  <c r="J33" i="3"/>
  <c r="G2" i="3"/>
  <c r="G3" i="3"/>
  <c r="G4" i="3"/>
  <c r="G5" i="3"/>
  <c r="H42" i="3"/>
  <c r="H41" i="3"/>
  <c r="B42" i="3"/>
  <c r="B41" i="3"/>
  <c r="E29" i="2"/>
  <c r="E28" i="2"/>
  <c r="A29" i="2"/>
  <c r="A28" i="2"/>
  <c r="E19" i="2"/>
  <c r="D19" i="2"/>
  <c r="C15" i="6" s="1"/>
  <c r="E18" i="2"/>
  <c r="D18" i="2"/>
  <c r="C14" i="6" s="1"/>
  <c r="E17" i="2"/>
  <c r="D17" i="2"/>
  <c r="C13" i="6" s="1"/>
  <c r="E16" i="2"/>
  <c r="D16" i="2"/>
  <c r="C12" i="6" s="1"/>
  <c r="E15" i="2"/>
  <c r="D15" i="2"/>
  <c r="C11" i="6" s="1"/>
  <c r="E14" i="2"/>
  <c r="D14" i="2"/>
  <c r="E7" i="2"/>
  <c r="E12" i="2"/>
  <c r="D12" i="2"/>
  <c r="E11" i="2"/>
  <c r="D11" i="2"/>
  <c r="E10" i="2"/>
  <c r="D10" i="2"/>
  <c r="E9" i="2"/>
  <c r="D9" i="2"/>
  <c r="E8" i="2"/>
  <c r="D8" i="2"/>
  <c r="A33" i="11" l="1"/>
  <c r="A54" i="11"/>
  <c r="GH54" i="11" s="1"/>
  <c r="A31" i="19"/>
  <c r="A53" i="19"/>
  <c r="GH53" i="19" s="1"/>
  <c r="A29" i="19"/>
  <c r="A52" i="19"/>
  <c r="GH52" i="19" s="1"/>
  <c r="A24" i="19"/>
  <c r="A51" i="19"/>
  <c r="GH51" i="19" s="1"/>
  <c r="A33" i="19"/>
  <c r="A54" i="19"/>
  <c r="GH54" i="19" s="1"/>
  <c r="A20" i="19"/>
  <c r="A49" i="19"/>
  <c r="GH49" i="19" s="1"/>
  <c r="B14" i="13"/>
  <c r="C15" i="7"/>
  <c r="B12" i="13"/>
  <c r="C13" i="7"/>
  <c r="B10" i="13"/>
  <c r="C11" i="7"/>
  <c r="B28" i="13"/>
  <c r="A38" i="19"/>
  <c r="AJ126" i="1"/>
  <c r="GB21" i="11"/>
  <c r="AH126" i="1"/>
  <c r="FX21" i="11"/>
  <c r="AF126" i="1"/>
  <c r="FT21" i="11"/>
  <c r="AD126" i="1"/>
  <c r="FP21" i="11"/>
  <c r="AB126" i="1"/>
  <c r="FL21" i="11"/>
  <c r="Z126" i="1"/>
  <c r="FH21" i="11"/>
  <c r="X126" i="1"/>
  <c r="FD21" i="11"/>
  <c r="V126" i="1"/>
  <c r="EZ21" i="11"/>
  <c r="T126" i="1"/>
  <c r="EV21" i="11"/>
  <c r="R126" i="1"/>
  <c r="ER21" i="11"/>
  <c r="P126" i="1"/>
  <c r="EN21" i="11"/>
  <c r="N126" i="1"/>
  <c r="EJ21" i="11"/>
  <c r="L126" i="1"/>
  <c r="EF21" i="11"/>
  <c r="J126" i="1"/>
  <c r="EB21" i="11"/>
  <c r="H126" i="1"/>
  <c r="DX21" i="11"/>
  <c r="F126" i="1"/>
  <c r="DT21" i="11"/>
  <c r="D126" i="1"/>
  <c r="DP21" i="11"/>
  <c r="B126" i="1"/>
  <c r="DL21" i="11"/>
  <c r="AK126" i="1"/>
  <c r="GD21" i="11"/>
  <c r="AI126" i="1"/>
  <c r="FZ21" i="11"/>
  <c r="AG126" i="1"/>
  <c r="FV21" i="11"/>
  <c r="AE126" i="1"/>
  <c r="FR21" i="11"/>
  <c r="AC126" i="1"/>
  <c r="FN21" i="11"/>
  <c r="AA126" i="1"/>
  <c r="FJ21" i="11"/>
  <c r="Y126" i="1"/>
  <c r="FF21" i="11"/>
  <c r="W126" i="1"/>
  <c r="FB21" i="11"/>
  <c r="U126" i="1"/>
  <c r="EX21" i="11"/>
  <c r="S126" i="1"/>
  <c r="ET21" i="11"/>
  <c r="Q126" i="1"/>
  <c r="EP21" i="11"/>
  <c r="O126" i="1"/>
  <c r="EL21" i="11"/>
  <c r="M126" i="1"/>
  <c r="EH21" i="11"/>
  <c r="K126" i="1"/>
  <c r="ED21" i="11"/>
  <c r="I126" i="1"/>
  <c r="DZ21" i="11"/>
  <c r="G126" i="1"/>
  <c r="DV21" i="11"/>
  <c r="E126" i="1"/>
  <c r="DR21" i="11"/>
  <c r="C126" i="1"/>
  <c r="DN21" i="11"/>
  <c r="O94" i="1"/>
  <c r="EL21" i="19"/>
  <c r="K94" i="1"/>
  <c r="ED21" i="19"/>
  <c r="AG94" i="1"/>
  <c r="FV21" i="19"/>
  <c r="B94" i="1"/>
  <c r="DL21" i="19"/>
  <c r="N94" i="1"/>
  <c r="EJ21" i="19"/>
  <c r="AE94" i="1"/>
  <c r="FR21" i="19"/>
  <c r="AD94" i="1"/>
  <c r="FP21" i="19"/>
  <c r="X94" i="1"/>
  <c r="FD21" i="19"/>
  <c r="E94" i="1"/>
  <c r="DR21" i="19"/>
  <c r="M94" i="1"/>
  <c r="EH21" i="19"/>
  <c r="F94" i="1"/>
  <c r="DT21" i="19"/>
  <c r="AI94" i="1"/>
  <c r="FZ21" i="19"/>
  <c r="AH94" i="1"/>
  <c r="FX21" i="19"/>
  <c r="H94" i="1"/>
  <c r="DX21" i="19"/>
  <c r="AJ94" i="1"/>
  <c r="GB21" i="19"/>
  <c r="Z94" i="1"/>
  <c r="FH21" i="19"/>
  <c r="Y94" i="1"/>
  <c r="FF21" i="19"/>
  <c r="P94" i="1"/>
  <c r="EN21" i="19"/>
  <c r="AC94" i="1"/>
  <c r="FN21" i="19"/>
  <c r="I94" i="1"/>
  <c r="DZ21" i="19"/>
  <c r="U94" i="1"/>
  <c r="EX21" i="19"/>
  <c r="AF94" i="1"/>
  <c r="FT21" i="19"/>
  <c r="L94" i="1"/>
  <c r="EF21" i="19"/>
  <c r="AA94" i="1"/>
  <c r="FJ21" i="19"/>
  <c r="R94" i="1"/>
  <c r="ER21" i="19"/>
  <c r="AK94" i="1"/>
  <c r="GD21" i="19"/>
  <c r="J94" i="1"/>
  <c r="EB21" i="19"/>
  <c r="G94" i="1"/>
  <c r="DV21" i="19"/>
  <c r="C94" i="1"/>
  <c r="DN21" i="19"/>
  <c r="W94" i="1"/>
  <c r="FB21" i="19"/>
  <c r="Q94" i="1"/>
  <c r="EP21" i="19"/>
  <c r="D94" i="1"/>
  <c r="DP21" i="19"/>
  <c r="AB94" i="1"/>
  <c r="FL21" i="19"/>
  <c r="T94" i="1"/>
  <c r="EV21" i="19"/>
  <c r="S94" i="1"/>
  <c r="ET21" i="19"/>
  <c r="V94" i="1"/>
  <c r="EZ21" i="19"/>
  <c r="D20" i="2"/>
  <c r="C10" i="6"/>
  <c r="C16" i="6" s="1"/>
  <c r="C12" i="3"/>
  <c r="C13" i="3"/>
  <c r="C14" i="3"/>
  <c r="C15" i="3"/>
  <c r="C10" i="3"/>
  <c r="C11" i="3"/>
  <c r="F14" i="2"/>
  <c r="F19" i="2"/>
  <c r="F18" i="2"/>
  <c r="F17" i="2"/>
  <c r="F16" i="2"/>
  <c r="F15" i="2"/>
  <c r="E20" i="2"/>
  <c r="E13" i="2"/>
  <c r="D13" i="2"/>
  <c r="F9" i="2"/>
  <c r="F12" i="2"/>
  <c r="F11" i="2"/>
  <c r="F10" i="2"/>
  <c r="F7" i="2"/>
  <c r="F8" i="2"/>
  <c r="A11" i="19" l="1"/>
  <c r="A46" i="19"/>
  <c r="GH46" i="19" s="1"/>
  <c r="A15" i="19"/>
  <c r="A48" i="19"/>
  <c r="GH48" i="19" s="1"/>
  <c r="A13" i="19"/>
  <c r="A47" i="19"/>
  <c r="GH47" i="19" s="1"/>
  <c r="C127" i="1"/>
  <c r="DN22" i="11"/>
  <c r="E127" i="1"/>
  <c r="DR22" i="11"/>
  <c r="G127" i="1"/>
  <c r="DV22" i="11"/>
  <c r="I127" i="1"/>
  <c r="DZ22" i="11"/>
  <c r="K127" i="1"/>
  <c r="ED22" i="11"/>
  <c r="M127" i="1"/>
  <c r="EH22" i="11"/>
  <c r="BN22" i="11" s="1"/>
  <c r="O22" i="11" s="1"/>
  <c r="O127" i="1"/>
  <c r="EL22" i="11"/>
  <c r="Q127" i="1"/>
  <c r="EP22" i="11"/>
  <c r="S127" i="1"/>
  <c r="ET22" i="11"/>
  <c r="BZ22" i="11" s="1"/>
  <c r="U22" i="11" s="1"/>
  <c r="U127" i="1"/>
  <c r="EX22" i="11"/>
  <c r="W127" i="1"/>
  <c r="FB22" i="11"/>
  <c r="Y127" i="1"/>
  <c r="FF22" i="11"/>
  <c r="CL22" i="11" s="1"/>
  <c r="AA22" i="11" s="1"/>
  <c r="AA127" i="1"/>
  <c r="FJ22" i="11"/>
  <c r="AC127" i="1"/>
  <c r="FN22" i="11"/>
  <c r="AE127" i="1"/>
  <c r="FR22" i="11"/>
  <c r="AG127" i="1"/>
  <c r="FV22" i="11"/>
  <c r="AI127" i="1"/>
  <c r="FZ22" i="11"/>
  <c r="AK127" i="1"/>
  <c r="GD22" i="11"/>
  <c r="DJ22" i="11" s="1"/>
  <c r="AM22" i="11" s="1"/>
  <c r="B127" i="1"/>
  <c r="DL22" i="11"/>
  <c r="AR22" i="11" s="1"/>
  <c r="D22" i="11" s="1"/>
  <c r="D127" i="1"/>
  <c r="DP22" i="11"/>
  <c r="F127" i="1"/>
  <c r="DT22" i="11"/>
  <c r="H127" i="1"/>
  <c r="DX22" i="11"/>
  <c r="J127" i="1"/>
  <c r="EB22" i="11"/>
  <c r="L127" i="1"/>
  <c r="EF22" i="11"/>
  <c r="N127" i="1"/>
  <c r="EJ22" i="11"/>
  <c r="P127" i="1"/>
  <c r="EN22" i="11"/>
  <c r="R127" i="1"/>
  <c r="ER22" i="11"/>
  <c r="T127" i="1"/>
  <c r="EV22" i="11"/>
  <c r="V127" i="1"/>
  <c r="EZ22" i="11"/>
  <c r="X127" i="1"/>
  <c r="FD22" i="11"/>
  <c r="Z127" i="1"/>
  <c r="FH22" i="11"/>
  <c r="CN22" i="11" s="1"/>
  <c r="AB22" i="11" s="1"/>
  <c r="AB127" i="1"/>
  <c r="FL22" i="11"/>
  <c r="AD127" i="1"/>
  <c r="FP22" i="11"/>
  <c r="AF127" i="1"/>
  <c r="FT22" i="11"/>
  <c r="AH127" i="1"/>
  <c r="FX22" i="11"/>
  <c r="AJ127" i="1"/>
  <c r="GB22" i="11"/>
  <c r="DH22" i="11" s="1"/>
  <c r="AL22" i="11" s="1"/>
  <c r="V95" i="1"/>
  <c r="EZ22" i="19"/>
  <c r="T95" i="1"/>
  <c r="EV22" i="19"/>
  <c r="AB95" i="1"/>
  <c r="FL22" i="19"/>
  <c r="Q95" i="1"/>
  <c r="EP22" i="19"/>
  <c r="W95" i="1"/>
  <c r="FB22" i="19"/>
  <c r="G95" i="1"/>
  <c r="DV22" i="19"/>
  <c r="BB22" i="19" s="1"/>
  <c r="I22" i="19" s="1"/>
  <c r="AK95" i="1"/>
  <c r="GD22" i="19"/>
  <c r="DJ22" i="19" s="1"/>
  <c r="AM22" i="19" s="1"/>
  <c r="AA95" i="1"/>
  <c r="FJ22" i="19"/>
  <c r="AF95" i="1"/>
  <c r="FT22" i="19"/>
  <c r="I95" i="1"/>
  <c r="DZ22" i="19"/>
  <c r="Y95" i="1"/>
  <c r="FF22" i="19"/>
  <c r="CL22" i="19" s="1"/>
  <c r="AA22" i="19" s="1"/>
  <c r="AJ95" i="1"/>
  <c r="GB22" i="19"/>
  <c r="DH22" i="19" s="1"/>
  <c r="AL22" i="19" s="1"/>
  <c r="AH95" i="1"/>
  <c r="FX22" i="19"/>
  <c r="F95" i="1"/>
  <c r="DT22" i="19"/>
  <c r="E95" i="1"/>
  <c r="DR22" i="19"/>
  <c r="AD95" i="1"/>
  <c r="FP22" i="19"/>
  <c r="AE95" i="1"/>
  <c r="FR22" i="19"/>
  <c r="CX22" i="19" s="1"/>
  <c r="AG22" i="19" s="1"/>
  <c r="B95" i="1"/>
  <c r="DL22" i="19"/>
  <c r="AR22" i="19" s="1"/>
  <c r="D22" i="19" s="1"/>
  <c r="K95" i="1"/>
  <c r="ED22" i="19"/>
  <c r="S95" i="1"/>
  <c r="ET22" i="19"/>
  <c r="BZ22" i="19" s="1"/>
  <c r="U22" i="19" s="1"/>
  <c r="D95" i="1"/>
  <c r="DP22" i="19"/>
  <c r="C95" i="1"/>
  <c r="DN22" i="19"/>
  <c r="J95" i="1"/>
  <c r="EB22" i="19"/>
  <c r="R95" i="1"/>
  <c r="ER22" i="19"/>
  <c r="L95" i="1"/>
  <c r="EF22" i="19"/>
  <c r="U95" i="1"/>
  <c r="EX22" i="19"/>
  <c r="AC95" i="1"/>
  <c r="FN22" i="19"/>
  <c r="P95" i="1"/>
  <c r="EN22" i="19"/>
  <c r="Z95" i="1"/>
  <c r="FH22" i="19"/>
  <c r="H95" i="1"/>
  <c r="DX22" i="19"/>
  <c r="AI95" i="1"/>
  <c r="FZ22" i="19"/>
  <c r="DF22" i="19" s="1"/>
  <c r="AK22" i="19" s="1"/>
  <c r="M95" i="1"/>
  <c r="EH22" i="19"/>
  <c r="BN22" i="19" s="1"/>
  <c r="O22" i="19" s="1"/>
  <c r="X95" i="1"/>
  <c r="FD22" i="19"/>
  <c r="N95" i="1"/>
  <c r="EJ22" i="19"/>
  <c r="AG95" i="1"/>
  <c r="FV22" i="19"/>
  <c r="O95" i="1"/>
  <c r="EL22" i="19"/>
  <c r="C16" i="3"/>
  <c r="F20" i="2"/>
  <c r="O2" i="6" s="1"/>
  <c r="P2" i="6" s="1"/>
  <c r="F13" i="2"/>
  <c r="AJ128" i="1" l="1"/>
  <c r="GB23" i="11"/>
  <c r="AH128" i="1"/>
  <c r="FX23" i="11"/>
  <c r="AF128" i="1"/>
  <c r="FT23" i="11"/>
  <c r="AD128" i="1"/>
  <c r="FP23" i="11"/>
  <c r="AB128" i="1"/>
  <c r="FL23" i="11"/>
  <c r="Z128" i="1"/>
  <c r="FH23" i="11"/>
  <c r="X128" i="1"/>
  <c r="FD23" i="11"/>
  <c r="V128" i="1"/>
  <c r="EZ23" i="11"/>
  <c r="T128" i="1"/>
  <c r="EV23" i="11"/>
  <c r="R128" i="1"/>
  <c r="ER23" i="11"/>
  <c r="P128" i="1"/>
  <c r="EN23" i="11"/>
  <c r="N128" i="1"/>
  <c r="EJ23" i="11"/>
  <c r="L128" i="1"/>
  <c r="EF23" i="11"/>
  <c r="J128" i="1"/>
  <c r="EB23" i="11"/>
  <c r="H128" i="1"/>
  <c r="DX23" i="11"/>
  <c r="F128" i="1"/>
  <c r="DT23" i="11"/>
  <c r="D128" i="1"/>
  <c r="DP23" i="11"/>
  <c r="B128" i="1"/>
  <c r="DL23" i="11"/>
  <c r="AK128" i="1"/>
  <c r="GD23" i="11"/>
  <c r="AI128" i="1"/>
  <c r="FZ23" i="11"/>
  <c r="AG128" i="1"/>
  <c r="FV23" i="11"/>
  <c r="AE128" i="1"/>
  <c r="FR23" i="11"/>
  <c r="AC128" i="1"/>
  <c r="FN23" i="11"/>
  <c r="AA128" i="1"/>
  <c r="FJ23" i="11"/>
  <c r="Y128" i="1"/>
  <c r="FF23" i="11"/>
  <c r="W128" i="1"/>
  <c r="FB23" i="11"/>
  <c r="U128" i="1"/>
  <c r="EX23" i="11"/>
  <c r="S128" i="1"/>
  <c r="ET23" i="11"/>
  <c r="Q128" i="1"/>
  <c r="EP23" i="11"/>
  <c r="O128" i="1"/>
  <c r="EL23" i="11"/>
  <c r="M128" i="1"/>
  <c r="EH23" i="11"/>
  <c r="K128" i="1"/>
  <c r="ED23" i="11"/>
  <c r="I128" i="1"/>
  <c r="DZ23" i="11"/>
  <c r="G128" i="1"/>
  <c r="DV23" i="11"/>
  <c r="E128" i="1"/>
  <c r="DR23" i="11"/>
  <c r="C128" i="1"/>
  <c r="DN23" i="11"/>
  <c r="X96" i="1"/>
  <c r="FD23" i="19"/>
  <c r="AI96" i="1"/>
  <c r="FZ23" i="19"/>
  <c r="AG96" i="1"/>
  <c r="FV23" i="19"/>
  <c r="N96" i="1"/>
  <c r="EJ23" i="19"/>
  <c r="M96" i="1"/>
  <c r="EH23" i="19"/>
  <c r="H96" i="1"/>
  <c r="DX23" i="19"/>
  <c r="Z96" i="1"/>
  <c r="FH23" i="19"/>
  <c r="AC96" i="1"/>
  <c r="FN23" i="19"/>
  <c r="L96" i="1"/>
  <c r="EF23" i="19"/>
  <c r="J96" i="1"/>
  <c r="EB23" i="19"/>
  <c r="D96" i="1"/>
  <c r="DP23" i="19"/>
  <c r="K96" i="1"/>
  <c r="ED23" i="19"/>
  <c r="AE96" i="1"/>
  <c r="FR23" i="19"/>
  <c r="E96" i="1"/>
  <c r="DR23" i="19"/>
  <c r="AH96" i="1"/>
  <c r="FX23" i="19"/>
  <c r="Y96" i="1"/>
  <c r="FF23" i="19"/>
  <c r="AF96" i="1"/>
  <c r="FT23" i="19"/>
  <c r="AK96" i="1"/>
  <c r="GD23" i="19"/>
  <c r="W96" i="1"/>
  <c r="FB23" i="19"/>
  <c r="AB96" i="1"/>
  <c r="FL23" i="19"/>
  <c r="V96" i="1"/>
  <c r="EZ23" i="19"/>
  <c r="O96" i="1"/>
  <c r="EL23" i="19"/>
  <c r="P96" i="1"/>
  <c r="EN23" i="19"/>
  <c r="U96" i="1"/>
  <c r="EX23" i="19"/>
  <c r="R96" i="1"/>
  <c r="ER23" i="19"/>
  <c r="C96" i="1"/>
  <c r="DN23" i="19"/>
  <c r="S96" i="1"/>
  <c r="ET23" i="19"/>
  <c r="B96" i="1"/>
  <c r="DL23" i="19"/>
  <c r="AD96" i="1"/>
  <c r="FP23" i="19"/>
  <c r="F96" i="1"/>
  <c r="DT23" i="19"/>
  <c r="AJ96" i="1"/>
  <c r="GB23" i="19"/>
  <c r="I96" i="1"/>
  <c r="DZ23" i="19"/>
  <c r="AA96" i="1"/>
  <c r="FJ23" i="19"/>
  <c r="G96" i="1"/>
  <c r="DV23" i="19"/>
  <c r="Q96" i="1"/>
  <c r="EP23" i="19"/>
  <c r="T96" i="1"/>
  <c r="EV23" i="19"/>
  <c r="Q2" i="6"/>
  <c r="K22" i="6" s="1"/>
  <c r="B19" i="6"/>
  <c r="K5" i="7"/>
  <c r="K6" i="7" s="1"/>
  <c r="K2" i="7"/>
  <c r="K3" i="7" s="1"/>
  <c r="O2" i="3"/>
  <c r="B19" i="3"/>
  <c r="K26" i="6" l="1"/>
  <c r="K28" i="6"/>
  <c r="K10" i="6"/>
  <c r="K24" i="6"/>
  <c r="P2" i="3"/>
  <c r="C129" i="1"/>
  <c r="DN24" i="11"/>
  <c r="E129" i="1"/>
  <c r="DR24" i="11"/>
  <c r="G129" i="1"/>
  <c r="DV24" i="11"/>
  <c r="I129" i="1"/>
  <c r="DZ24" i="11"/>
  <c r="K129" i="1"/>
  <c r="ED24" i="11"/>
  <c r="M129" i="1"/>
  <c r="EH24" i="11"/>
  <c r="BN24" i="11" s="1"/>
  <c r="O24" i="11" s="1"/>
  <c r="O129" i="1"/>
  <c r="EL24" i="11"/>
  <c r="Q129" i="1"/>
  <c r="EP24" i="11"/>
  <c r="S129" i="1"/>
  <c r="ET24" i="11"/>
  <c r="BZ24" i="11" s="1"/>
  <c r="U24" i="11" s="1"/>
  <c r="U129" i="1"/>
  <c r="EX24" i="11"/>
  <c r="W129" i="1"/>
  <c r="FB24" i="11"/>
  <c r="Y129" i="1"/>
  <c r="FF24" i="11"/>
  <c r="CL24" i="11" s="1"/>
  <c r="AA24" i="11" s="1"/>
  <c r="AA129" i="1"/>
  <c r="FJ24" i="11"/>
  <c r="AC129" i="1"/>
  <c r="FN24" i="11"/>
  <c r="AE129" i="1"/>
  <c r="FR24" i="11"/>
  <c r="AG129" i="1"/>
  <c r="FV24" i="11"/>
  <c r="AI129" i="1"/>
  <c r="FZ24" i="11"/>
  <c r="AK129" i="1"/>
  <c r="GD24" i="11"/>
  <c r="DJ24" i="11" s="1"/>
  <c r="AM24" i="11" s="1"/>
  <c r="B129" i="1"/>
  <c r="DL24" i="11"/>
  <c r="AR24" i="11" s="1"/>
  <c r="D24" i="11" s="1"/>
  <c r="D129" i="1"/>
  <c r="DP24" i="11"/>
  <c r="F129" i="1"/>
  <c r="DT24" i="11"/>
  <c r="H129" i="1"/>
  <c r="DX24" i="11"/>
  <c r="J129" i="1"/>
  <c r="EB24" i="11"/>
  <c r="L129" i="1"/>
  <c r="EF24" i="11"/>
  <c r="N129" i="1"/>
  <c r="EJ24" i="11"/>
  <c r="P129" i="1"/>
  <c r="EN24" i="11"/>
  <c r="R129" i="1"/>
  <c r="ER24" i="11"/>
  <c r="T129" i="1"/>
  <c r="EV24" i="11"/>
  <c r="V129" i="1"/>
  <c r="EZ24" i="11"/>
  <c r="X129" i="1"/>
  <c r="FD24" i="11"/>
  <c r="Z129" i="1"/>
  <c r="FH24" i="11"/>
  <c r="CN24" i="11" s="1"/>
  <c r="AB24" i="11" s="1"/>
  <c r="AB129" i="1"/>
  <c r="FL24" i="11"/>
  <c r="AD129" i="1"/>
  <c r="FP24" i="11"/>
  <c r="AF129" i="1"/>
  <c r="FT24" i="11"/>
  <c r="AH129" i="1"/>
  <c r="FX24" i="11"/>
  <c r="AJ129" i="1"/>
  <c r="GB24" i="11"/>
  <c r="DH24" i="11" s="1"/>
  <c r="AL24" i="11" s="1"/>
  <c r="AA97" i="1"/>
  <c r="FJ24" i="19"/>
  <c r="AJ97" i="1"/>
  <c r="GB24" i="19"/>
  <c r="AD97" i="1"/>
  <c r="FP24" i="19"/>
  <c r="B97" i="1"/>
  <c r="DL24" i="19"/>
  <c r="AR24" i="19" s="1"/>
  <c r="D24" i="19" s="1"/>
  <c r="C97" i="1"/>
  <c r="DN24" i="19"/>
  <c r="U97" i="1"/>
  <c r="EX24" i="19"/>
  <c r="V97" i="1"/>
  <c r="EZ24" i="19"/>
  <c r="AB97" i="1"/>
  <c r="FL24" i="19"/>
  <c r="AK97" i="1"/>
  <c r="GD24" i="19"/>
  <c r="DJ24" i="19" s="1"/>
  <c r="AM24" i="19" s="1"/>
  <c r="Y97" i="1"/>
  <c r="FF24" i="19"/>
  <c r="CL24" i="19" s="1"/>
  <c r="AA24" i="19" s="1"/>
  <c r="E97" i="1"/>
  <c r="DR24" i="19"/>
  <c r="K97" i="1"/>
  <c r="ED24" i="19"/>
  <c r="J97" i="1"/>
  <c r="EB24" i="19"/>
  <c r="AC97" i="1"/>
  <c r="FN24" i="19"/>
  <c r="Z97" i="1"/>
  <c r="FH24" i="19"/>
  <c r="H97" i="1"/>
  <c r="DX24" i="19"/>
  <c r="N97" i="1"/>
  <c r="EJ24" i="19"/>
  <c r="AI97" i="1"/>
  <c r="FZ24" i="19"/>
  <c r="DF24" i="19" s="1"/>
  <c r="AK24" i="19" s="1"/>
  <c r="T97" i="1"/>
  <c r="EV24" i="19"/>
  <c r="Q97" i="1"/>
  <c r="EP24" i="19"/>
  <c r="G97" i="1"/>
  <c r="DV24" i="19"/>
  <c r="I97" i="1"/>
  <c r="DZ24" i="19"/>
  <c r="F97" i="1"/>
  <c r="DT24" i="19"/>
  <c r="S97" i="1"/>
  <c r="ET24" i="19"/>
  <c r="BZ24" i="19" s="1"/>
  <c r="U24" i="19" s="1"/>
  <c r="R97" i="1"/>
  <c r="ER24" i="19"/>
  <c r="P97" i="1"/>
  <c r="EN24" i="19"/>
  <c r="O97" i="1"/>
  <c r="EL24" i="19"/>
  <c r="W97" i="1"/>
  <c r="FB24" i="19"/>
  <c r="AF97" i="1"/>
  <c r="FT24" i="19"/>
  <c r="AH97" i="1"/>
  <c r="FX24" i="19"/>
  <c r="AE97" i="1"/>
  <c r="FR24" i="19"/>
  <c r="CX24" i="19" s="1"/>
  <c r="AG24" i="19" s="1"/>
  <c r="D97" i="1"/>
  <c r="DP24" i="19"/>
  <c r="L97" i="1"/>
  <c r="EF24" i="19"/>
  <c r="M97" i="1"/>
  <c r="EH24" i="19"/>
  <c r="BN24" i="19" s="1"/>
  <c r="O24" i="19" s="1"/>
  <c r="AG97" i="1"/>
  <c r="FV24" i="19"/>
  <c r="X97" i="1"/>
  <c r="FD24" i="19"/>
  <c r="B21" i="3"/>
  <c r="Q2" i="3"/>
  <c r="K28" i="3" s="1"/>
  <c r="K12" i="6"/>
  <c r="K14" i="6"/>
  <c r="K16" i="6"/>
  <c r="K18" i="6"/>
  <c r="K20" i="6"/>
  <c r="L5" i="7"/>
  <c r="B21" i="6"/>
  <c r="L2" i="7"/>
  <c r="K34" i="6" l="1"/>
  <c r="O3" i="6" s="1"/>
  <c r="L18" i="6" s="1"/>
  <c r="K24" i="3"/>
  <c r="K26" i="3"/>
  <c r="O4" i="6"/>
  <c r="L10" i="6"/>
  <c r="I10" i="6" s="1"/>
  <c r="AJ130" i="1"/>
  <c r="GB25" i="11"/>
  <c r="AH130" i="1"/>
  <c r="FX25" i="11"/>
  <c r="AF130" i="1"/>
  <c r="FT25" i="11"/>
  <c r="AD130" i="1"/>
  <c r="FP25" i="11"/>
  <c r="AB130" i="1"/>
  <c r="FL25" i="11"/>
  <c r="Z130" i="1"/>
  <c r="FH25" i="11"/>
  <c r="X130" i="1"/>
  <c r="FD25" i="11"/>
  <c r="V130" i="1"/>
  <c r="EZ25" i="11"/>
  <c r="T130" i="1"/>
  <c r="EV25" i="11"/>
  <c r="R130" i="1"/>
  <c r="ER25" i="11"/>
  <c r="P130" i="1"/>
  <c r="EN25" i="11"/>
  <c r="N130" i="1"/>
  <c r="EJ25" i="11"/>
  <c r="L130" i="1"/>
  <c r="EF25" i="11"/>
  <c r="J130" i="1"/>
  <c r="EB25" i="11"/>
  <c r="H130" i="1"/>
  <c r="DX25" i="11"/>
  <c r="F130" i="1"/>
  <c r="DT25" i="11"/>
  <c r="D130" i="1"/>
  <c r="DP25" i="11"/>
  <c r="B130" i="1"/>
  <c r="DL25" i="11"/>
  <c r="AK130" i="1"/>
  <c r="GD25" i="11"/>
  <c r="AI130" i="1"/>
  <c r="FZ25" i="11"/>
  <c r="AG130" i="1"/>
  <c r="FV25" i="11"/>
  <c r="AE130" i="1"/>
  <c r="FR25" i="11"/>
  <c r="AC130" i="1"/>
  <c r="FN25" i="11"/>
  <c r="AA130" i="1"/>
  <c r="FJ25" i="11"/>
  <c r="Y130" i="1"/>
  <c r="FF25" i="11"/>
  <c r="W130" i="1"/>
  <c r="FB25" i="11"/>
  <c r="U130" i="1"/>
  <c r="EX25" i="11"/>
  <c r="S130" i="1"/>
  <c r="ET25" i="11"/>
  <c r="Q130" i="1"/>
  <c r="EP25" i="11"/>
  <c r="O130" i="1"/>
  <c r="EL25" i="11"/>
  <c r="M130" i="1"/>
  <c r="EH25" i="11"/>
  <c r="K130" i="1"/>
  <c r="ED25" i="11"/>
  <c r="I130" i="1"/>
  <c r="DZ25" i="11"/>
  <c r="G130" i="1"/>
  <c r="DV25" i="11"/>
  <c r="E130" i="1"/>
  <c r="DR25" i="11"/>
  <c r="C130" i="1"/>
  <c r="DN25" i="11"/>
  <c r="BB24" i="19"/>
  <c r="I24" i="19" s="1"/>
  <c r="DH24" i="19"/>
  <c r="AL24" i="19" s="1"/>
  <c r="X98" i="1"/>
  <c r="FD25" i="19"/>
  <c r="M98" i="1"/>
  <c r="EH25" i="19"/>
  <c r="D98" i="1"/>
  <c r="DP25" i="19"/>
  <c r="AH98" i="1"/>
  <c r="FX25" i="19"/>
  <c r="W98" i="1"/>
  <c r="FB25" i="19"/>
  <c r="P98" i="1"/>
  <c r="EN25" i="19"/>
  <c r="S98" i="1"/>
  <c r="ET25" i="19"/>
  <c r="I98" i="1"/>
  <c r="DZ25" i="19"/>
  <c r="Q98" i="1"/>
  <c r="EP25" i="19"/>
  <c r="AI98" i="1"/>
  <c r="FZ25" i="19"/>
  <c r="H98" i="1"/>
  <c r="DX25" i="19"/>
  <c r="AC98" i="1"/>
  <c r="FN25" i="19"/>
  <c r="K98" i="1"/>
  <c r="ED25" i="19"/>
  <c r="Y98" i="1"/>
  <c r="FF25" i="19"/>
  <c r="AB98" i="1"/>
  <c r="FL25" i="19"/>
  <c r="U98" i="1"/>
  <c r="EX25" i="19"/>
  <c r="B98" i="1"/>
  <c r="DL25" i="19"/>
  <c r="AJ98" i="1"/>
  <c r="GB25" i="19"/>
  <c r="AG98" i="1"/>
  <c r="FV25" i="19"/>
  <c r="L98" i="1"/>
  <c r="EF25" i="19"/>
  <c r="AE98" i="1"/>
  <c r="FR25" i="19"/>
  <c r="AF98" i="1"/>
  <c r="FT25" i="19"/>
  <c r="O98" i="1"/>
  <c r="EL25" i="19"/>
  <c r="R98" i="1"/>
  <c r="ER25" i="19"/>
  <c r="F98" i="1"/>
  <c r="DT25" i="19"/>
  <c r="G98" i="1"/>
  <c r="DV25" i="19"/>
  <c r="T98" i="1"/>
  <c r="EV25" i="19"/>
  <c r="N98" i="1"/>
  <c r="EJ25" i="19"/>
  <c r="Z98" i="1"/>
  <c r="FH25" i="19"/>
  <c r="J98" i="1"/>
  <c r="EB25" i="19"/>
  <c r="E98" i="1"/>
  <c r="DR25" i="19"/>
  <c r="AK98" i="1"/>
  <c r="GD25" i="19"/>
  <c r="V98" i="1"/>
  <c r="EZ25" i="19"/>
  <c r="C98" i="1"/>
  <c r="DN25" i="19"/>
  <c r="AD98" i="1"/>
  <c r="FP25" i="19"/>
  <c r="AA98" i="1"/>
  <c r="FJ25" i="19"/>
  <c r="K14" i="3"/>
  <c r="K18" i="3"/>
  <c r="K22" i="3"/>
  <c r="K10" i="3"/>
  <c r="K12" i="3"/>
  <c r="K16" i="3"/>
  <c r="K20" i="3"/>
  <c r="K34" i="3" l="1"/>
  <c r="O3" i="3" s="1"/>
  <c r="L18" i="3" s="1"/>
  <c r="I18" i="3" s="1"/>
  <c r="L14" i="6"/>
  <c r="I14" i="6" s="1"/>
  <c r="L24" i="6"/>
  <c r="I24" i="6" s="1"/>
  <c r="J24" i="6" s="1"/>
  <c r="L28" i="6"/>
  <c r="I28" i="6" s="1"/>
  <c r="J28" i="6" s="1"/>
  <c r="L26" i="6"/>
  <c r="I26" i="6" s="1"/>
  <c r="E60" i="7" s="1"/>
  <c r="L22" i="6"/>
  <c r="I22" i="6" s="1"/>
  <c r="J22" i="6" s="1"/>
  <c r="L20" i="6"/>
  <c r="I20" i="6" s="1"/>
  <c r="J20" i="6" s="1"/>
  <c r="L10" i="3"/>
  <c r="I10" i="3" s="1"/>
  <c r="O4" i="3"/>
  <c r="L12" i="6"/>
  <c r="I12" i="6" s="1"/>
  <c r="C131" i="1"/>
  <c r="DN26" i="11"/>
  <c r="E131" i="1"/>
  <c r="DR26" i="11"/>
  <c r="G131" i="1"/>
  <c r="DV26" i="11"/>
  <c r="I131" i="1"/>
  <c r="DZ26" i="11"/>
  <c r="K131" i="1"/>
  <c r="ED26" i="11"/>
  <c r="M131" i="1"/>
  <c r="EH26" i="11"/>
  <c r="BN26" i="11" s="1"/>
  <c r="O26" i="11" s="1"/>
  <c r="O131" i="1"/>
  <c r="EL26" i="11"/>
  <c r="Q131" i="1"/>
  <c r="EP26" i="11"/>
  <c r="S131" i="1"/>
  <c r="ET26" i="11"/>
  <c r="BZ26" i="11" s="1"/>
  <c r="U26" i="11" s="1"/>
  <c r="U131" i="1"/>
  <c r="EX26" i="11"/>
  <c r="W131" i="1"/>
  <c r="FB26" i="11"/>
  <c r="Y131" i="1"/>
  <c r="FF26" i="11"/>
  <c r="CL26" i="11" s="1"/>
  <c r="AA26" i="11" s="1"/>
  <c r="AA131" i="1"/>
  <c r="FJ26" i="11"/>
  <c r="AC131" i="1"/>
  <c r="FN26" i="11"/>
  <c r="AE131" i="1"/>
  <c r="FR26" i="11"/>
  <c r="AG131" i="1"/>
  <c r="FV26" i="11"/>
  <c r="AI131" i="1"/>
  <c r="FZ26" i="11"/>
  <c r="AK131" i="1"/>
  <c r="GD26" i="11"/>
  <c r="DJ26" i="11" s="1"/>
  <c r="AM26" i="11" s="1"/>
  <c r="B131" i="1"/>
  <c r="DL26" i="11"/>
  <c r="AR26" i="11" s="1"/>
  <c r="D131" i="1"/>
  <c r="DP26" i="11"/>
  <c r="F131" i="1"/>
  <c r="DT26" i="11"/>
  <c r="H131" i="1"/>
  <c r="DX26" i="11"/>
  <c r="J131" i="1"/>
  <c r="EB26" i="11"/>
  <c r="L131" i="1"/>
  <c r="EF26" i="11"/>
  <c r="N131" i="1"/>
  <c r="EJ26" i="11"/>
  <c r="P131" i="1"/>
  <c r="EN26" i="11"/>
  <c r="R131" i="1"/>
  <c r="ER26" i="11"/>
  <c r="T131" i="1"/>
  <c r="EV26" i="11"/>
  <c r="V131" i="1"/>
  <c r="EZ26" i="11"/>
  <c r="X131" i="1"/>
  <c r="FD26" i="11"/>
  <c r="Z131" i="1"/>
  <c r="FH26" i="11"/>
  <c r="CN26" i="11" s="1"/>
  <c r="AB26" i="11" s="1"/>
  <c r="AB131" i="1"/>
  <c r="FL26" i="11"/>
  <c r="AD131" i="1"/>
  <c r="FP26" i="11"/>
  <c r="AF131" i="1"/>
  <c r="FT26" i="11"/>
  <c r="AH131" i="1"/>
  <c r="FX26" i="11"/>
  <c r="AJ131" i="1"/>
  <c r="GB26" i="11"/>
  <c r="DH26" i="11" s="1"/>
  <c r="AL26" i="11" s="1"/>
  <c r="AD99" i="1"/>
  <c r="FP26" i="19"/>
  <c r="C99" i="1"/>
  <c r="DN26" i="19"/>
  <c r="V99" i="1"/>
  <c r="EZ26" i="19"/>
  <c r="AK99" i="1"/>
  <c r="GD26" i="19"/>
  <c r="DJ26" i="19" s="1"/>
  <c r="AM26" i="19" s="1"/>
  <c r="N99" i="1"/>
  <c r="EJ26" i="19"/>
  <c r="T99" i="1"/>
  <c r="EV26" i="19"/>
  <c r="G99" i="1"/>
  <c r="DV26" i="19"/>
  <c r="BB26" i="19" s="1"/>
  <c r="I26" i="19" s="1"/>
  <c r="O99" i="1"/>
  <c r="EL26" i="19"/>
  <c r="AE99" i="1"/>
  <c r="FR26" i="19"/>
  <c r="CX26" i="19" s="1"/>
  <c r="AG26" i="19" s="1"/>
  <c r="AG99" i="1"/>
  <c r="FV26" i="19"/>
  <c r="B99" i="1"/>
  <c r="DL26" i="19"/>
  <c r="AR26" i="19" s="1"/>
  <c r="D26" i="19" s="1"/>
  <c r="Y99" i="1"/>
  <c r="FF26" i="19"/>
  <c r="CL26" i="19" s="1"/>
  <c r="AA26" i="19" s="1"/>
  <c r="Q99" i="1"/>
  <c r="EP26" i="19"/>
  <c r="I99" i="1"/>
  <c r="DZ26" i="19"/>
  <c r="S99" i="1"/>
  <c r="ET26" i="19"/>
  <c r="BZ26" i="19" s="1"/>
  <c r="U26" i="19" s="1"/>
  <c r="W99" i="1"/>
  <c r="FB26" i="19"/>
  <c r="D99" i="1"/>
  <c r="DP26" i="19"/>
  <c r="M99" i="1"/>
  <c r="EH26" i="19"/>
  <c r="BN26" i="19" s="1"/>
  <c r="O26" i="19" s="1"/>
  <c r="AA99" i="1"/>
  <c r="FJ26" i="19"/>
  <c r="E99" i="1"/>
  <c r="DR26" i="19"/>
  <c r="J99" i="1"/>
  <c r="EB26" i="19"/>
  <c r="Z99" i="1"/>
  <c r="FH26" i="19"/>
  <c r="F99" i="1"/>
  <c r="DT26" i="19"/>
  <c r="R99" i="1"/>
  <c r="ER26" i="19"/>
  <c r="AF99" i="1"/>
  <c r="FT26" i="19"/>
  <c r="L99" i="1"/>
  <c r="EF26" i="19"/>
  <c r="AJ99" i="1"/>
  <c r="GB26" i="19"/>
  <c r="DH26" i="19" s="1"/>
  <c r="AL26" i="19" s="1"/>
  <c r="U99" i="1"/>
  <c r="EX26" i="19"/>
  <c r="AB99" i="1"/>
  <c r="FL26" i="19"/>
  <c r="K99" i="1"/>
  <c r="ED26" i="19"/>
  <c r="AC99" i="1"/>
  <c r="FN26" i="19"/>
  <c r="H99" i="1"/>
  <c r="DX26" i="19"/>
  <c r="AI99" i="1"/>
  <c r="FZ26" i="19"/>
  <c r="DF26" i="19" s="1"/>
  <c r="AK26" i="19" s="1"/>
  <c r="P99" i="1"/>
  <c r="EN26" i="19"/>
  <c r="AH99" i="1"/>
  <c r="FX26" i="19"/>
  <c r="X99" i="1"/>
  <c r="FD26" i="19"/>
  <c r="L20" i="3"/>
  <c r="I20" i="3" s="1"/>
  <c r="L22" i="3"/>
  <c r="I22" i="3" s="1"/>
  <c r="L24" i="3"/>
  <c r="I24" i="3" s="1"/>
  <c r="L28" i="3"/>
  <c r="I28" i="3" s="1"/>
  <c r="L26" i="3"/>
  <c r="I26" i="3" s="1"/>
  <c r="L16" i="6"/>
  <c r="I16" i="6" s="1"/>
  <c r="I18" i="6"/>
  <c r="E50" i="7" s="1"/>
  <c r="E64" i="7" l="1"/>
  <c r="C38" i="11" s="1"/>
  <c r="E52" i="7"/>
  <c r="C24" i="11" s="1"/>
  <c r="E58" i="7"/>
  <c r="GH30" i="11" s="1"/>
  <c r="E35" i="7"/>
  <c r="J28" i="3"/>
  <c r="J26" i="6"/>
  <c r="E56" i="7"/>
  <c r="C29" i="11" s="1"/>
  <c r="L16" i="3"/>
  <c r="I16" i="3" s="1"/>
  <c r="E19" i="7" s="1"/>
  <c r="K16" i="7"/>
  <c r="C33" i="11"/>
  <c r="E31" i="7"/>
  <c r="J26" i="3"/>
  <c r="E29" i="7"/>
  <c r="J24" i="3"/>
  <c r="L14" i="3"/>
  <c r="I14" i="3" s="1"/>
  <c r="E15" i="7" s="1"/>
  <c r="C15" i="19" s="1"/>
  <c r="I34" i="6"/>
  <c r="E40" i="7"/>
  <c r="L34" i="6"/>
  <c r="L12" i="3"/>
  <c r="I12" i="3" s="1"/>
  <c r="E13" i="7" s="1"/>
  <c r="D26" i="11"/>
  <c r="AS26" i="11"/>
  <c r="AJ132" i="1"/>
  <c r="GB27" i="11"/>
  <c r="DH27" i="11" s="1"/>
  <c r="AL27" i="11" s="1"/>
  <c r="AH132" i="1"/>
  <c r="FX27" i="11"/>
  <c r="AF132" i="1"/>
  <c r="FT27" i="11"/>
  <c r="AD132" i="1"/>
  <c r="FP27" i="11"/>
  <c r="AB132" i="1"/>
  <c r="FL27" i="11"/>
  <c r="Z132" i="1"/>
  <c r="FH27" i="11"/>
  <c r="CN27" i="11" s="1"/>
  <c r="AB27" i="11" s="1"/>
  <c r="X132" i="1"/>
  <c r="FD27" i="11"/>
  <c r="V132" i="1"/>
  <c r="EZ27" i="11"/>
  <c r="T132" i="1"/>
  <c r="EV27" i="11"/>
  <c r="R132" i="1"/>
  <c r="ER27" i="11"/>
  <c r="P132" i="1"/>
  <c r="EN27" i="11"/>
  <c r="N132" i="1"/>
  <c r="EJ27" i="11"/>
  <c r="L132" i="1"/>
  <c r="EF27" i="11"/>
  <c r="J132" i="1"/>
  <c r="EB27" i="11"/>
  <c r="H132" i="1"/>
  <c r="DX27" i="11"/>
  <c r="F132" i="1"/>
  <c r="DT27" i="11"/>
  <c r="D132" i="1"/>
  <c r="DP27" i="11"/>
  <c r="B132" i="1"/>
  <c r="DL27" i="11"/>
  <c r="AR27" i="11" s="1"/>
  <c r="AK132" i="1"/>
  <c r="GD27" i="11"/>
  <c r="DJ27" i="11" s="1"/>
  <c r="AM27" i="11" s="1"/>
  <c r="AI132" i="1"/>
  <c r="FZ27" i="11"/>
  <c r="AG132" i="1"/>
  <c r="FV27" i="11"/>
  <c r="AE132" i="1"/>
  <c r="FR27" i="11"/>
  <c r="AC132" i="1"/>
  <c r="FN27" i="11"/>
  <c r="AA132" i="1"/>
  <c r="FJ27" i="11"/>
  <c r="Y132" i="1"/>
  <c r="FF27" i="11"/>
  <c r="CL27" i="11" s="1"/>
  <c r="AA27" i="11" s="1"/>
  <c r="W132" i="1"/>
  <c r="FB27" i="11"/>
  <c r="U132" i="1"/>
  <c r="EX27" i="11"/>
  <c r="S132" i="1"/>
  <c r="ET27" i="11"/>
  <c r="BZ27" i="11" s="1"/>
  <c r="U27" i="11" s="1"/>
  <c r="Q132" i="1"/>
  <c r="EP27" i="11"/>
  <c r="O132" i="1"/>
  <c r="EL27" i="11"/>
  <c r="M132" i="1"/>
  <c r="EH27" i="11"/>
  <c r="BN27" i="11" s="1"/>
  <c r="O27" i="11" s="1"/>
  <c r="K132" i="1"/>
  <c r="ED27" i="11"/>
  <c r="I132" i="1"/>
  <c r="DZ27" i="11"/>
  <c r="G132" i="1"/>
  <c r="DV27" i="11"/>
  <c r="E132" i="1"/>
  <c r="DR27" i="11"/>
  <c r="C132" i="1"/>
  <c r="DN27" i="11"/>
  <c r="AS26" i="19"/>
  <c r="AH100" i="1"/>
  <c r="FX27" i="19"/>
  <c r="AI100" i="1"/>
  <c r="FZ27" i="19"/>
  <c r="DF27" i="19" s="1"/>
  <c r="AK27" i="19" s="1"/>
  <c r="AC100" i="1"/>
  <c r="FN27" i="19"/>
  <c r="AB100" i="1"/>
  <c r="FL27" i="19"/>
  <c r="AJ100" i="1"/>
  <c r="GB27" i="19"/>
  <c r="DH27" i="19" s="1"/>
  <c r="AL27" i="19" s="1"/>
  <c r="AF100" i="1"/>
  <c r="FT27" i="19"/>
  <c r="F100" i="1"/>
  <c r="DT27" i="19"/>
  <c r="J100" i="1"/>
  <c r="EB27" i="19"/>
  <c r="AA100" i="1"/>
  <c r="FJ27" i="19"/>
  <c r="D100" i="1"/>
  <c r="DP27" i="19"/>
  <c r="S100" i="1"/>
  <c r="ET27" i="19"/>
  <c r="BZ27" i="19" s="1"/>
  <c r="U27" i="19" s="1"/>
  <c r="Q100" i="1"/>
  <c r="EP27" i="19"/>
  <c r="B100" i="1"/>
  <c r="DL27" i="19"/>
  <c r="AR27" i="19" s="1"/>
  <c r="D27" i="19" s="1"/>
  <c r="AE100" i="1"/>
  <c r="FR27" i="19"/>
  <c r="CX27" i="19" s="1"/>
  <c r="AG27" i="19" s="1"/>
  <c r="G100" i="1"/>
  <c r="DV27" i="19"/>
  <c r="BB27" i="19" s="1"/>
  <c r="I27" i="19" s="1"/>
  <c r="N100" i="1"/>
  <c r="EJ27" i="19"/>
  <c r="AK100" i="1"/>
  <c r="GD27" i="19"/>
  <c r="DJ27" i="19" s="1"/>
  <c r="AM27" i="19" s="1"/>
  <c r="C100" i="1"/>
  <c r="DN27" i="19"/>
  <c r="X100" i="1"/>
  <c r="FD27" i="19"/>
  <c r="P100" i="1"/>
  <c r="EN27" i="19"/>
  <c r="H100" i="1"/>
  <c r="DX27" i="19"/>
  <c r="K100" i="1"/>
  <c r="ED27" i="19"/>
  <c r="U100" i="1"/>
  <c r="EX27" i="19"/>
  <c r="L100" i="1"/>
  <c r="EF27" i="19"/>
  <c r="R100" i="1"/>
  <c r="ER27" i="19"/>
  <c r="Z100" i="1"/>
  <c r="FH27" i="19"/>
  <c r="E100" i="1"/>
  <c r="DR27" i="19"/>
  <c r="M100" i="1"/>
  <c r="EH27" i="19"/>
  <c r="BN27" i="19" s="1"/>
  <c r="O27" i="19" s="1"/>
  <c r="W100" i="1"/>
  <c r="FB27" i="19"/>
  <c r="I100" i="1"/>
  <c r="DZ27" i="19"/>
  <c r="Y100" i="1"/>
  <c r="FF27" i="19"/>
  <c r="CL27" i="19" s="1"/>
  <c r="AA27" i="19" s="1"/>
  <c r="AG100" i="1"/>
  <c r="FV27" i="19"/>
  <c r="O100" i="1"/>
  <c r="EL27" i="19"/>
  <c r="T100" i="1"/>
  <c r="EV27" i="19"/>
  <c r="V100" i="1"/>
  <c r="EZ27" i="19"/>
  <c r="AD100" i="1"/>
  <c r="FP27" i="19"/>
  <c r="E21" i="7"/>
  <c r="J18" i="3"/>
  <c r="E27" i="7"/>
  <c r="J22" i="3"/>
  <c r="E23" i="7"/>
  <c r="J13" i="7" s="1"/>
  <c r="J20" i="3"/>
  <c r="J18" i="6"/>
  <c r="K12" i="7"/>
  <c r="C22" i="11"/>
  <c r="J16" i="6"/>
  <c r="E48" i="7"/>
  <c r="J10" i="6"/>
  <c r="J12" i="6"/>
  <c r="E42" i="7"/>
  <c r="J14" i="6"/>
  <c r="E44" i="7"/>
  <c r="K17" i="7" l="1"/>
  <c r="E68" i="7"/>
  <c r="I34" i="3"/>
  <c r="K13" i="7"/>
  <c r="K15" i="7"/>
  <c r="C31" i="11"/>
  <c r="AP31" i="11" s="1"/>
  <c r="J17" i="7"/>
  <c r="C38" i="19"/>
  <c r="K14" i="7"/>
  <c r="J16" i="3"/>
  <c r="AQ38" i="11"/>
  <c r="AP38" i="11"/>
  <c r="R67" i="4"/>
  <c r="GH38" i="11"/>
  <c r="AQ33" i="11"/>
  <c r="R65" i="4"/>
  <c r="AP33" i="11"/>
  <c r="GH33" i="11"/>
  <c r="C33" i="19"/>
  <c r="J16" i="7"/>
  <c r="C31" i="19"/>
  <c r="J15" i="7"/>
  <c r="R57" i="4"/>
  <c r="GH22" i="11"/>
  <c r="R59" i="4"/>
  <c r="GH24" i="11"/>
  <c r="R61" i="4"/>
  <c r="GH29" i="11"/>
  <c r="R29" i="4"/>
  <c r="GH15" i="19"/>
  <c r="J14" i="3"/>
  <c r="J12" i="3"/>
  <c r="L34" i="3"/>
  <c r="D27" i="11"/>
  <c r="AS27" i="11"/>
  <c r="C133" i="1"/>
  <c r="DN28" i="11"/>
  <c r="E133" i="1"/>
  <c r="DR28" i="11"/>
  <c r="G133" i="1"/>
  <c r="DV28" i="11"/>
  <c r="I133" i="1"/>
  <c r="DZ28" i="11"/>
  <c r="K133" i="1"/>
  <c r="ED28" i="11"/>
  <c r="M133" i="1"/>
  <c r="EH28" i="11"/>
  <c r="O133" i="1"/>
  <c r="EL28" i="11"/>
  <c r="Q133" i="1"/>
  <c r="EP28" i="11"/>
  <c r="S133" i="1"/>
  <c r="ET28" i="11"/>
  <c r="U133" i="1"/>
  <c r="EX28" i="11"/>
  <c r="W133" i="1"/>
  <c r="FB28" i="11"/>
  <c r="Y133" i="1"/>
  <c r="FF28" i="11"/>
  <c r="AA133" i="1"/>
  <c r="FJ28" i="11"/>
  <c r="AC133" i="1"/>
  <c r="FN28" i="11"/>
  <c r="AE133" i="1"/>
  <c r="FR28" i="11"/>
  <c r="AG133" i="1"/>
  <c r="FV28" i="11"/>
  <c r="AI133" i="1"/>
  <c r="FZ28" i="11"/>
  <c r="AK133" i="1"/>
  <c r="GD28" i="11"/>
  <c r="B133" i="1"/>
  <c r="DL28" i="11"/>
  <c r="D133" i="1"/>
  <c r="DP28" i="11"/>
  <c r="F133" i="1"/>
  <c r="DT28" i="11"/>
  <c r="H133" i="1"/>
  <c r="DX28" i="11"/>
  <c r="J133" i="1"/>
  <c r="EB28" i="11"/>
  <c r="L133" i="1"/>
  <c r="EF28" i="11"/>
  <c r="N133" i="1"/>
  <c r="EJ28" i="11"/>
  <c r="P133" i="1"/>
  <c r="EN28" i="11"/>
  <c r="R133" i="1"/>
  <c r="ER28" i="11"/>
  <c r="T133" i="1"/>
  <c r="EV28" i="11"/>
  <c r="V133" i="1"/>
  <c r="EZ28" i="11"/>
  <c r="X133" i="1"/>
  <c r="FD28" i="11"/>
  <c r="Z133" i="1"/>
  <c r="FH28" i="11"/>
  <c r="AB133" i="1"/>
  <c r="FL28" i="11"/>
  <c r="AD133" i="1"/>
  <c r="FP28" i="11"/>
  <c r="AF133" i="1"/>
  <c r="FT28" i="11"/>
  <c r="AH133" i="1"/>
  <c r="FX28" i="11"/>
  <c r="AJ133" i="1"/>
  <c r="GB28" i="11"/>
  <c r="C13" i="19"/>
  <c r="GH13" i="19" s="1"/>
  <c r="AQ15" i="19"/>
  <c r="AP15" i="19"/>
  <c r="AS27" i="19"/>
  <c r="AP22" i="11"/>
  <c r="AQ22" i="11"/>
  <c r="AS22" i="11" s="1"/>
  <c r="AP24" i="11"/>
  <c r="AQ24" i="11"/>
  <c r="AS24" i="11" s="1"/>
  <c r="AP29" i="11"/>
  <c r="AQ29" i="11"/>
  <c r="V101" i="1"/>
  <c r="EZ28" i="19"/>
  <c r="O101" i="1"/>
  <c r="EL28" i="19"/>
  <c r="Y101" i="1"/>
  <c r="FF28" i="19"/>
  <c r="W101" i="1"/>
  <c r="FB28" i="19"/>
  <c r="E101" i="1"/>
  <c r="DR28" i="19"/>
  <c r="R101" i="1"/>
  <c r="ER28" i="19"/>
  <c r="U101" i="1"/>
  <c r="EX28" i="19"/>
  <c r="H101" i="1"/>
  <c r="DX28" i="19"/>
  <c r="X101" i="1"/>
  <c r="FD28" i="19"/>
  <c r="AK101" i="1"/>
  <c r="GD28" i="19"/>
  <c r="G101" i="1"/>
  <c r="DV28" i="19"/>
  <c r="B101" i="1"/>
  <c r="DL28" i="19"/>
  <c r="Q101" i="1"/>
  <c r="EP28" i="19"/>
  <c r="D101" i="1"/>
  <c r="DP28" i="19"/>
  <c r="J101" i="1"/>
  <c r="EB28" i="19"/>
  <c r="AF101" i="1"/>
  <c r="FT28" i="19"/>
  <c r="AB101" i="1"/>
  <c r="FL28" i="19"/>
  <c r="AI101" i="1"/>
  <c r="FZ28" i="19"/>
  <c r="AD101" i="1"/>
  <c r="FP28" i="19"/>
  <c r="T101" i="1"/>
  <c r="EV28" i="19"/>
  <c r="AG101" i="1"/>
  <c r="FV28" i="19"/>
  <c r="I101" i="1"/>
  <c r="DZ28" i="19"/>
  <c r="M101" i="1"/>
  <c r="EH28" i="19"/>
  <c r="Z101" i="1"/>
  <c r="FH28" i="19"/>
  <c r="L101" i="1"/>
  <c r="EF28" i="19"/>
  <c r="K101" i="1"/>
  <c r="ED28" i="19"/>
  <c r="P101" i="1"/>
  <c r="EN28" i="19"/>
  <c r="C101" i="1"/>
  <c r="DN28" i="19"/>
  <c r="N101" i="1"/>
  <c r="EJ28" i="19"/>
  <c r="AE101" i="1"/>
  <c r="FR28" i="19"/>
  <c r="S101" i="1"/>
  <c r="ET28" i="19"/>
  <c r="AA101" i="1"/>
  <c r="FJ28" i="19"/>
  <c r="F101" i="1"/>
  <c r="DT28" i="19"/>
  <c r="AJ101" i="1"/>
  <c r="GB28" i="19"/>
  <c r="AC101" i="1"/>
  <c r="FN28" i="19"/>
  <c r="AH101" i="1"/>
  <c r="FX28" i="19"/>
  <c r="C24" i="19"/>
  <c r="C29" i="19"/>
  <c r="J14" i="7"/>
  <c r="C20" i="19"/>
  <c r="E11" i="7"/>
  <c r="C11" i="19" s="1"/>
  <c r="J10" i="3"/>
  <c r="C22" i="19"/>
  <c r="J12" i="7"/>
  <c r="C11" i="11"/>
  <c r="C15" i="11"/>
  <c r="C13" i="11"/>
  <c r="C20" i="11"/>
  <c r="E39" i="7" l="1"/>
  <c r="AQ31" i="11"/>
  <c r="R63" i="4"/>
  <c r="GH31" i="11"/>
  <c r="AP38" i="19"/>
  <c r="AQ38" i="19"/>
  <c r="R43" i="4"/>
  <c r="GH38" i="19"/>
  <c r="R41" i="4"/>
  <c r="GH33" i="19"/>
  <c r="AQ33" i="19"/>
  <c r="AP33" i="19"/>
  <c r="R39" i="4"/>
  <c r="GH31" i="19"/>
  <c r="AP31" i="19"/>
  <c r="AQ31" i="19"/>
  <c r="R55" i="4"/>
  <c r="GH20" i="11"/>
  <c r="R53" i="4"/>
  <c r="GH15" i="11"/>
  <c r="R51" i="4"/>
  <c r="GH13" i="11"/>
  <c r="R49" i="4"/>
  <c r="F9" i="43" s="1"/>
  <c r="GH11" i="11"/>
  <c r="R25" i="4"/>
  <c r="GH11" i="19"/>
  <c r="R33" i="4"/>
  <c r="GH22" i="19"/>
  <c r="R31" i="4"/>
  <c r="GH20" i="19"/>
  <c r="R37" i="4"/>
  <c r="GH29" i="19"/>
  <c r="R27" i="4"/>
  <c r="R35" i="4"/>
  <c r="GH24" i="19"/>
  <c r="AJ134" i="1"/>
  <c r="GB29" i="11"/>
  <c r="DH29" i="11" s="1"/>
  <c r="AL29" i="11" s="1"/>
  <c r="T134" i="1"/>
  <c r="EV29" i="11"/>
  <c r="AH134" i="1"/>
  <c r="FX29" i="11"/>
  <c r="AF134" i="1"/>
  <c r="FT29" i="11"/>
  <c r="AD134" i="1"/>
  <c r="FP29" i="11"/>
  <c r="AB134" i="1"/>
  <c r="FL29" i="11"/>
  <c r="Z134" i="1"/>
  <c r="FH29" i="11"/>
  <c r="CN29" i="11" s="1"/>
  <c r="AB29" i="11" s="1"/>
  <c r="X134" i="1"/>
  <c r="FD29" i="11"/>
  <c r="V134" i="1"/>
  <c r="EZ29" i="11"/>
  <c r="R134" i="1"/>
  <c r="ER29" i="11"/>
  <c r="P134" i="1"/>
  <c r="EN29" i="11"/>
  <c r="N134" i="1"/>
  <c r="EJ29" i="11"/>
  <c r="L134" i="1"/>
  <c r="EF29" i="11"/>
  <c r="J134" i="1"/>
  <c r="EB29" i="11"/>
  <c r="H134" i="1"/>
  <c r="DX29" i="11"/>
  <c r="F134" i="1"/>
  <c r="DT29" i="11"/>
  <c r="D134" i="1"/>
  <c r="DP29" i="11"/>
  <c r="B134" i="1"/>
  <c r="DL29" i="11"/>
  <c r="AR29" i="11" s="1"/>
  <c r="D29" i="11" s="1"/>
  <c r="AK134" i="1"/>
  <c r="GD29" i="11"/>
  <c r="DJ29" i="11" s="1"/>
  <c r="AM29" i="11" s="1"/>
  <c r="AI134" i="1"/>
  <c r="FZ29" i="11"/>
  <c r="AG134" i="1"/>
  <c r="FV29" i="11"/>
  <c r="AE134" i="1"/>
  <c r="FR29" i="11"/>
  <c r="AC134" i="1"/>
  <c r="FN29" i="11"/>
  <c r="AA134" i="1"/>
  <c r="FJ29" i="11"/>
  <c r="Y134" i="1"/>
  <c r="FF29" i="11"/>
  <c r="CL29" i="11" s="1"/>
  <c r="AA29" i="11" s="1"/>
  <c r="W134" i="1"/>
  <c r="FB29" i="11"/>
  <c r="U134" i="1"/>
  <c r="EX29" i="11"/>
  <c r="S134" i="1"/>
  <c r="ET29" i="11"/>
  <c r="BZ29" i="11" s="1"/>
  <c r="U29" i="11" s="1"/>
  <c r="Q134" i="1"/>
  <c r="EP29" i="11"/>
  <c r="O134" i="1"/>
  <c r="EL29" i="11"/>
  <c r="M134" i="1"/>
  <c r="EH29" i="11"/>
  <c r="BN29" i="11" s="1"/>
  <c r="O29" i="11" s="1"/>
  <c r="K134" i="1"/>
  <c r="ED29" i="11"/>
  <c r="I134" i="1"/>
  <c r="DZ29" i="11"/>
  <c r="G134" i="1"/>
  <c r="DV29" i="11"/>
  <c r="E134" i="1"/>
  <c r="DR29" i="11"/>
  <c r="C134" i="1"/>
  <c r="DN29" i="11"/>
  <c r="AQ11" i="19"/>
  <c r="AS11" i="19" s="1"/>
  <c r="AP11" i="19"/>
  <c r="AQ20" i="19"/>
  <c r="AS20" i="19" s="1"/>
  <c r="AP20" i="19"/>
  <c r="AQ22" i="19"/>
  <c r="AS22" i="19" s="1"/>
  <c r="AP22" i="19"/>
  <c r="AQ13" i="19"/>
  <c r="AS13" i="19" s="1"/>
  <c r="AP13" i="19"/>
  <c r="AQ29" i="19"/>
  <c r="AP29" i="19"/>
  <c r="AQ24" i="19"/>
  <c r="AS24" i="19" s="1"/>
  <c r="AP24" i="19"/>
  <c r="AQ20" i="11"/>
  <c r="AS20" i="11" s="1"/>
  <c r="AP20" i="11"/>
  <c r="AQ13" i="11"/>
  <c r="AS13" i="11" s="1"/>
  <c r="AP13" i="11"/>
  <c r="AQ15" i="11"/>
  <c r="AS15" i="11" s="1"/>
  <c r="AP15" i="11"/>
  <c r="AQ11" i="11"/>
  <c r="AS11" i="11" s="1"/>
  <c r="AP11" i="11"/>
  <c r="AC102" i="1"/>
  <c r="FN29" i="19"/>
  <c r="F102" i="1"/>
  <c r="DT29" i="19"/>
  <c r="S102" i="1"/>
  <c r="ET29" i="19"/>
  <c r="BZ29" i="19" s="1"/>
  <c r="U29" i="19" s="1"/>
  <c r="AE102" i="1"/>
  <c r="FR29" i="19"/>
  <c r="CX29" i="19" s="1"/>
  <c r="AG29" i="19" s="1"/>
  <c r="C102" i="1"/>
  <c r="DN29" i="19"/>
  <c r="K102" i="1"/>
  <c r="ED29" i="19"/>
  <c r="Z102" i="1"/>
  <c r="FH29" i="19"/>
  <c r="I102" i="1"/>
  <c r="DZ29" i="19"/>
  <c r="T102" i="1"/>
  <c r="EV29" i="19"/>
  <c r="AI102" i="1"/>
  <c r="FZ29" i="19"/>
  <c r="DF29" i="19" s="1"/>
  <c r="AK29" i="19" s="1"/>
  <c r="AF102" i="1"/>
  <c r="FT29" i="19"/>
  <c r="D102" i="1"/>
  <c r="DP29" i="19"/>
  <c r="G102" i="1"/>
  <c r="DV29" i="19"/>
  <c r="BB29" i="19" s="1"/>
  <c r="I29" i="19" s="1"/>
  <c r="X102" i="1"/>
  <c r="FD29" i="19"/>
  <c r="U102" i="1"/>
  <c r="EX29" i="19"/>
  <c r="E102" i="1"/>
  <c r="DR29" i="19"/>
  <c r="Y102" i="1"/>
  <c r="FF29" i="19"/>
  <c r="CL29" i="19" s="1"/>
  <c r="AA29" i="19" s="1"/>
  <c r="V102" i="1"/>
  <c r="EZ29" i="19"/>
  <c r="AH102" i="1"/>
  <c r="FX29" i="19"/>
  <c r="AJ102" i="1"/>
  <c r="GB29" i="19"/>
  <c r="DH29" i="19" s="1"/>
  <c r="AL29" i="19" s="1"/>
  <c r="AA102" i="1"/>
  <c r="FJ29" i="19"/>
  <c r="N102" i="1"/>
  <c r="EJ29" i="19"/>
  <c r="P102" i="1"/>
  <c r="EN29" i="19"/>
  <c r="L102" i="1"/>
  <c r="EF29" i="19"/>
  <c r="M102" i="1"/>
  <c r="EH29" i="19"/>
  <c r="BN29" i="19" s="1"/>
  <c r="O29" i="19" s="1"/>
  <c r="AG102" i="1"/>
  <c r="FV29" i="19"/>
  <c r="AD102" i="1"/>
  <c r="FP29" i="19"/>
  <c r="AB102" i="1"/>
  <c r="FL29" i="19"/>
  <c r="J102" i="1"/>
  <c r="EB29" i="19"/>
  <c r="Q102" i="1"/>
  <c r="EP29" i="19"/>
  <c r="B102" i="1"/>
  <c r="DL29" i="19"/>
  <c r="AR29" i="19" s="1"/>
  <c r="D29" i="19" s="1"/>
  <c r="AK102" i="1"/>
  <c r="GD29" i="19"/>
  <c r="DJ29" i="19" s="1"/>
  <c r="AM29" i="19" s="1"/>
  <c r="H102" i="1"/>
  <c r="DX29" i="19"/>
  <c r="R102" i="1"/>
  <c r="ER29" i="19"/>
  <c r="W102" i="1"/>
  <c r="FB29" i="19"/>
  <c r="O102" i="1"/>
  <c r="EL29" i="19"/>
  <c r="AS15" i="19"/>
  <c r="C43" i="19"/>
  <c r="C43" i="11"/>
  <c r="A51" i="43" l="1"/>
  <c r="F9" i="41"/>
  <c r="A51" i="41" s="1"/>
  <c r="F9" i="42"/>
  <c r="A51" i="42" s="1"/>
  <c r="F9" i="36"/>
  <c r="A48" i="36" s="1"/>
  <c r="F9" i="37"/>
  <c r="A48" i="37" s="1"/>
  <c r="F9" i="35"/>
  <c r="A48" i="35" s="1"/>
  <c r="F9" i="34"/>
  <c r="A48" i="34" s="1"/>
  <c r="F9" i="31"/>
  <c r="A51" i="31" s="1"/>
  <c r="C135" i="1"/>
  <c r="DN30" i="11"/>
  <c r="E135" i="1"/>
  <c r="DR30" i="11"/>
  <c r="G135" i="1"/>
  <c r="DV30" i="11"/>
  <c r="I135" i="1"/>
  <c r="DZ30" i="11"/>
  <c r="K135" i="1"/>
  <c r="ED30" i="11"/>
  <c r="M135" i="1"/>
  <c r="EH30" i="11"/>
  <c r="O135" i="1"/>
  <c r="EL30" i="11"/>
  <c r="Q135" i="1"/>
  <c r="EP30" i="11"/>
  <c r="S135" i="1"/>
  <c r="ET30" i="11"/>
  <c r="U135" i="1"/>
  <c r="EX30" i="11"/>
  <c r="W135" i="1"/>
  <c r="FB30" i="11"/>
  <c r="Y135" i="1"/>
  <c r="FF30" i="11"/>
  <c r="AA135" i="1"/>
  <c r="FJ30" i="11"/>
  <c r="AC135" i="1"/>
  <c r="FN30" i="11"/>
  <c r="AE135" i="1"/>
  <c r="FR30" i="11"/>
  <c r="AG135" i="1"/>
  <c r="FV30" i="11"/>
  <c r="AI135" i="1"/>
  <c r="FZ30" i="11"/>
  <c r="AK135" i="1"/>
  <c r="GD30" i="11"/>
  <c r="B135" i="1"/>
  <c r="DL30" i="11"/>
  <c r="D135" i="1"/>
  <c r="DP30" i="11"/>
  <c r="F135" i="1"/>
  <c r="DT30" i="11"/>
  <c r="H135" i="1"/>
  <c r="DX30" i="11"/>
  <c r="J135" i="1"/>
  <c r="EB30" i="11"/>
  <c r="L135" i="1"/>
  <c r="EF30" i="11"/>
  <c r="N135" i="1"/>
  <c r="EJ30" i="11"/>
  <c r="P135" i="1"/>
  <c r="EN30" i="11"/>
  <c r="R135" i="1"/>
  <c r="ER30" i="11"/>
  <c r="V135" i="1"/>
  <c r="EZ30" i="11"/>
  <c r="X135" i="1"/>
  <c r="FD30" i="11"/>
  <c r="Z135" i="1"/>
  <c r="FH30" i="11"/>
  <c r="AB135" i="1"/>
  <c r="FL30" i="11"/>
  <c r="AD135" i="1"/>
  <c r="FP30" i="11"/>
  <c r="AF135" i="1"/>
  <c r="FT30" i="11"/>
  <c r="AH135" i="1"/>
  <c r="FX30" i="11"/>
  <c r="T135" i="1"/>
  <c r="EV30" i="11"/>
  <c r="AJ135" i="1"/>
  <c r="GB30" i="11"/>
  <c r="AS29" i="11"/>
  <c r="AS29" i="19"/>
  <c r="AT11" i="19"/>
  <c r="E11" i="19" s="1"/>
  <c r="AT11" i="11"/>
  <c r="AU11" i="11" s="1"/>
  <c r="W103" i="1"/>
  <c r="FB30" i="19"/>
  <c r="H103" i="1"/>
  <c r="DX30" i="19"/>
  <c r="B103" i="1"/>
  <c r="DL30" i="19"/>
  <c r="J103" i="1"/>
  <c r="EB30" i="19"/>
  <c r="AD103" i="1"/>
  <c r="FP30" i="19"/>
  <c r="M103" i="1"/>
  <c r="EH30" i="19"/>
  <c r="P103" i="1"/>
  <c r="EN30" i="19"/>
  <c r="AA103" i="1"/>
  <c r="FJ30" i="19"/>
  <c r="AH103" i="1"/>
  <c r="FX30" i="19"/>
  <c r="Y103" i="1"/>
  <c r="FF30" i="19"/>
  <c r="U103" i="1"/>
  <c r="EX30" i="19"/>
  <c r="G103" i="1"/>
  <c r="DV30" i="19"/>
  <c r="AF103" i="1"/>
  <c r="FT30" i="19"/>
  <c r="T103" i="1"/>
  <c r="EV30" i="19"/>
  <c r="Z103" i="1"/>
  <c r="FH30" i="19"/>
  <c r="C103" i="1"/>
  <c r="DN30" i="19"/>
  <c r="S103" i="1"/>
  <c r="ET30" i="19"/>
  <c r="AC103" i="1"/>
  <c r="FN30" i="19"/>
  <c r="O103" i="1"/>
  <c r="EL30" i="19"/>
  <c r="R103" i="1"/>
  <c r="ER30" i="19"/>
  <c r="AK103" i="1"/>
  <c r="GD30" i="19"/>
  <c r="Q103" i="1"/>
  <c r="EP30" i="19"/>
  <c r="AB103" i="1"/>
  <c r="FL30" i="19"/>
  <c r="AG103" i="1"/>
  <c r="FV30" i="19"/>
  <c r="L103" i="1"/>
  <c r="EF30" i="19"/>
  <c r="N103" i="1"/>
  <c r="EJ30" i="19"/>
  <c r="AJ103" i="1"/>
  <c r="GB30" i="19"/>
  <c r="V103" i="1"/>
  <c r="EZ30" i="19"/>
  <c r="E103" i="1"/>
  <c r="DR30" i="19"/>
  <c r="X103" i="1"/>
  <c r="FD30" i="19"/>
  <c r="D103" i="1"/>
  <c r="DP30" i="19"/>
  <c r="AI103" i="1"/>
  <c r="FZ30" i="19"/>
  <c r="I103" i="1"/>
  <c r="DZ30" i="19"/>
  <c r="K103" i="1"/>
  <c r="ED30" i="19"/>
  <c r="AE103" i="1"/>
  <c r="FR30" i="19"/>
  <c r="F103" i="1"/>
  <c r="DT30" i="19"/>
  <c r="AJ136" i="1" l="1"/>
  <c r="GB31" i="11"/>
  <c r="DH31" i="11" s="1"/>
  <c r="AL31" i="11" s="1"/>
  <c r="T136" i="1"/>
  <c r="EV31" i="11"/>
  <c r="AH136" i="1"/>
  <c r="FX31" i="11"/>
  <c r="AF136" i="1"/>
  <c r="FT31" i="11"/>
  <c r="AD136" i="1"/>
  <c r="FP31" i="11"/>
  <c r="AB136" i="1"/>
  <c r="FL31" i="11"/>
  <c r="Z136" i="1"/>
  <c r="FH31" i="11"/>
  <c r="CN31" i="11" s="1"/>
  <c r="AB31" i="11" s="1"/>
  <c r="X136" i="1"/>
  <c r="FD31" i="11"/>
  <c r="V136" i="1"/>
  <c r="EZ31" i="11"/>
  <c r="R136" i="1"/>
  <c r="ER31" i="11"/>
  <c r="P136" i="1"/>
  <c r="EN31" i="11"/>
  <c r="N136" i="1"/>
  <c r="EJ31" i="11"/>
  <c r="L136" i="1"/>
  <c r="EF31" i="11"/>
  <c r="J136" i="1"/>
  <c r="EB31" i="11"/>
  <c r="H136" i="1"/>
  <c r="DX31" i="11"/>
  <c r="F136" i="1"/>
  <c r="DT31" i="11"/>
  <c r="D136" i="1"/>
  <c r="DP31" i="11"/>
  <c r="B136" i="1"/>
  <c r="DL31" i="11"/>
  <c r="AR31" i="11" s="1"/>
  <c r="AK136" i="1"/>
  <c r="GD31" i="11"/>
  <c r="DJ31" i="11" s="1"/>
  <c r="AM31" i="11" s="1"/>
  <c r="AI136" i="1"/>
  <c r="FZ31" i="11"/>
  <c r="AG136" i="1"/>
  <c r="FV31" i="11"/>
  <c r="AE136" i="1"/>
  <c r="FR31" i="11"/>
  <c r="AC136" i="1"/>
  <c r="FN31" i="11"/>
  <c r="AA136" i="1"/>
  <c r="FJ31" i="11"/>
  <c r="Y136" i="1"/>
  <c r="FF31" i="11"/>
  <c r="CL31" i="11" s="1"/>
  <c r="AA31" i="11" s="1"/>
  <c r="W136" i="1"/>
  <c r="FB31" i="11"/>
  <c r="U136" i="1"/>
  <c r="EX31" i="11"/>
  <c r="S136" i="1"/>
  <c r="ET31" i="11"/>
  <c r="BZ31" i="11" s="1"/>
  <c r="U31" i="11" s="1"/>
  <c r="Q136" i="1"/>
  <c r="EP31" i="11"/>
  <c r="O136" i="1"/>
  <c r="EL31" i="11"/>
  <c r="M136" i="1"/>
  <c r="EH31" i="11"/>
  <c r="BN31" i="11" s="1"/>
  <c r="O31" i="11" s="1"/>
  <c r="K136" i="1"/>
  <c r="ED31" i="11"/>
  <c r="I136" i="1"/>
  <c r="DZ31" i="11"/>
  <c r="G136" i="1"/>
  <c r="DV31" i="11"/>
  <c r="E136" i="1"/>
  <c r="DR31" i="11"/>
  <c r="C136" i="1"/>
  <c r="DN31" i="11"/>
  <c r="AU11" i="19"/>
  <c r="AV11" i="19" s="1"/>
  <c r="F11" i="19" s="1"/>
  <c r="AT13" i="19"/>
  <c r="E13" i="19" s="1"/>
  <c r="AV11" i="11"/>
  <c r="AT13" i="11"/>
  <c r="E11" i="11"/>
  <c r="AT15" i="19"/>
  <c r="E15" i="19" s="1"/>
  <c r="F104" i="1"/>
  <c r="DT31" i="19"/>
  <c r="K104" i="1"/>
  <c r="ED31" i="19"/>
  <c r="AI104" i="1"/>
  <c r="FZ31" i="19"/>
  <c r="DF31" i="19" s="1"/>
  <c r="AK31" i="19" s="1"/>
  <c r="X104" i="1"/>
  <c r="FD31" i="19"/>
  <c r="V104" i="1"/>
  <c r="EZ31" i="19"/>
  <c r="L104" i="1"/>
  <c r="EF31" i="19"/>
  <c r="AB104" i="1"/>
  <c r="FL31" i="19"/>
  <c r="AK104" i="1"/>
  <c r="GD31" i="19"/>
  <c r="DJ31" i="19" s="1"/>
  <c r="AM31" i="19" s="1"/>
  <c r="O104" i="1"/>
  <c r="EL31" i="19"/>
  <c r="S104" i="1"/>
  <c r="ET31" i="19"/>
  <c r="BZ31" i="19" s="1"/>
  <c r="U31" i="19" s="1"/>
  <c r="Z104" i="1"/>
  <c r="FH31" i="19"/>
  <c r="AF104" i="1"/>
  <c r="FT31" i="19"/>
  <c r="U104" i="1"/>
  <c r="EX31" i="19"/>
  <c r="AH104" i="1"/>
  <c r="FX31" i="19"/>
  <c r="P104" i="1"/>
  <c r="EN31" i="19"/>
  <c r="AD104" i="1"/>
  <c r="FP31" i="19"/>
  <c r="B104" i="1"/>
  <c r="DL31" i="19"/>
  <c r="AR31" i="19" s="1"/>
  <c r="D31" i="19" s="1"/>
  <c r="W104" i="1"/>
  <c r="FB31" i="19"/>
  <c r="AE104" i="1"/>
  <c r="FR31" i="19"/>
  <c r="CX31" i="19" s="1"/>
  <c r="AG31" i="19" s="1"/>
  <c r="I104" i="1"/>
  <c r="DZ31" i="19"/>
  <c r="D104" i="1"/>
  <c r="DP31" i="19"/>
  <c r="E104" i="1"/>
  <c r="DR31" i="19"/>
  <c r="AJ104" i="1"/>
  <c r="GB31" i="19"/>
  <c r="DH31" i="19" s="1"/>
  <c r="AL31" i="19" s="1"/>
  <c r="N104" i="1"/>
  <c r="EJ31" i="19"/>
  <c r="AG104" i="1"/>
  <c r="FV31" i="19"/>
  <c r="Q104" i="1"/>
  <c r="EP31" i="19"/>
  <c r="R104" i="1"/>
  <c r="ER31" i="19"/>
  <c r="AC104" i="1"/>
  <c r="FN31" i="19"/>
  <c r="C104" i="1"/>
  <c r="DN31" i="19"/>
  <c r="T104" i="1"/>
  <c r="EV31" i="19"/>
  <c r="G104" i="1"/>
  <c r="DV31" i="19"/>
  <c r="BB31" i="19" s="1"/>
  <c r="I31" i="19" s="1"/>
  <c r="Y104" i="1"/>
  <c r="FF31" i="19"/>
  <c r="CL31" i="19" s="1"/>
  <c r="AA31" i="19" s="1"/>
  <c r="AA104" i="1"/>
  <c r="FJ31" i="19"/>
  <c r="M104" i="1"/>
  <c r="EH31" i="19"/>
  <c r="BN31" i="19" s="1"/>
  <c r="O31" i="19" s="1"/>
  <c r="J104" i="1"/>
  <c r="EB31" i="19"/>
  <c r="H104" i="1"/>
  <c r="DX31" i="19"/>
  <c r="D31" i="11" l="1"/>
  <c r="AS31" i="11"/>
  <c r="C137" i="1"/>
  <c r="DN32" i="11"/>
  <c r="E137" i="1"/>
  <c r="DR32" i="11"/>
  <c r="G137" i="1"/>
  <c r="DV32" i="11"/>
  <c r="I137" i="1"/>
  <c r="DZ32" i="11"/>
  <c r="K137" i="1"/>
  <c r="ED32" i="11"/>
  <c r="M137" i="1"/>
  <c r="EH32" i="11"/>
  <c r="O137" i="1"/>
  <c r="EL32" i="11"/>
  <c r="Q137" i="1"/>
  <c r="EP32" i="11"/>
  <c r="S137" i="1"/>
  <c r="ET32" i="11"/>
  <c r="U137" i="1"/>
  <c r="EX32" i="11"/>
  <c r="W137" i="1"/>
  <c r="FB32" i="11"/>
  <c r="Y137" i="1"/>
  <c r="FF32" i="11"/>
  <c r="AA137" i="1"/>
  <c r="FJ32" i="11"/>
  <c r="AC137" i="1"/>
  <c r="FN32" i="11"/>
  <c r="AE137" i="1"/>
  <c r="FR32" i="11"/>
  <c r="AG137" i="1"/>
  <c r="FV32" i="11"/>
  <c r="AI137" i="1"/>
  <c r="FZ32" i="11"/>
  <c r="AK137" i="1"/>
  <c r="GD32" i="11"/>
  <c r="B137" i="1"/>
  <c r="DL32" i="11"/>
  <c r="D137" i="1"/>
  <c r="DP32" i="11"/>
  <c r="F137" i="1"/>
  <c r="DT32" i="11"/>
  <c r="H137" i="1"/>
  <c r="DX32" i="11"/>
  <c r="J137" i="1"/>
  <c r="EB32" i="11"/>
  <c r="L137" i="1"/>
  <c r="EF32" i="11"/>
  <c r="N137" i="1"/>
  <c r="EJ32" i="11"/>
  <c r="P137" i="1"/>
  <c r="EN32" i="11"/>
  <c r="R137" i="1"/>
  <c r="ER32" i="11"/>
  <c r="V137" i="1"/>
  <c r="EZ32" i="11"/>
  <c r="X137" i="1"/>
  <c r="FD32" i="11"/>
  <c r="Z137" i="1"/>
  <c r="FH32" i="11"/>
  <c r="AB137" i="1"/>
  <c r="FL32" i="11"/>
  <c r="AD137" i="1"/>
  <c r="FP32" i="11"/>
  <c r="AF137" i="1"/>
  <c r="FT32" i="11"/>
  <c r="AH137" i="1"/>
  <c r="FX32" i="11"/>
  <c r="T137" i="1"/>
  <c r="EV32" i="11"/>
  <c r="AJ137" i="1"/>
  <c r="GB32" i="11"/>
  <c r="AU13" i="19"/>
  <c r="AS31" i="19"/>
  <c r="AW11" i="19"/>
  <c r="E13" i="11"/>
  <c r="AU13" i="11"/>
  <c r="AT15" i="11"/>
  <c r="AW11" i="11"/>
  <c r="F11" i="11"/>
  <c r="AU15" i="19"/>
  <c r="AT17" i="19"/>
  <c r="E17" i="19" s="1"/>
  <c r="J105" i="1"/>
  <c r="EB32" i="19"/>
  <c r="Y105" i="1"/>
  <c r="FF32" i="19"/>
  <c r="T105" i="1"/>
  <c r="EV32" i="19"/>
  <c r="AC105" i="1"/>
  <c r="FN32" i="19"/>
  <c r="R105" i="1"/>
  <c r="ER32" i="19"/>
  <c r="AG105" i="1"/>
  <c r="FV32" i="19"/>
  <c r="AJ105" i="1"/>
  <c r="GB32" i="19"/>
  <c r="E105" i="1"/>
  <c r="DR32" i="19"/>
  <c r="I105" i="1"/>
  <c r="DZ32" i="19"/>
  <c r="B105" i="1"/>
  <c r="DL32" i="19"/>
  <c r="P105" i="1"/>
  <c r="EN32" i="19"/>
  <c r="U105" i="1"/>
  <c r="EX32" i="19"/>
  <c r="Z105" i="1"/>
  <c r="FH32" i="19"/>
  <c r="O105" i="1"/>
  <c r="EL32" i="19"/>
  <c r="AB105" i="1"/>
  <c r="FL32" i="19"/>
  <c r="V105" i="1"/>
  <c r="EZ32" i="19"/>
  <c r="AI105" i="1"/>
  <c r="FZ32" i="19"/>
  <c r="F105" i="1"/>
  <c r="DT32" i="19"/>
  <c r="H105" i="1"/>
  <c r="DX32" i="19"/>
  <c r="M105" i="1"/>
  <c r="EH32" i="19"/>
  <c r="AA105" i="1"/>
  <c r="FJ32" i="19"/>
  <c r="G105" i="1"/>
  <c r="DV32" i="19"/>
  <c r="C105" i="1"/>
  <c r="DN32" i="19"/>
  <c r="Q105" i="1"/>
  <c r="EP32" i="19"/>
  <c r="N105" i="1"/>
  <c r="EJ32" i="19"/>
  <c r="D105" i="1"/>
  <c r="DP32" i="19"/>
  <c r="AE105" i="1"/>
  <c r="FR32" i="19"/>
  <c r="W105" i="1"/>
  <c r="FB32" i="19"/>
  <c r="AD105" i="1"/>
  <c r="FP32" i="19"/>
  <c r="AH105" i="1"/>
  <c r="FX32" i="19"/>
  <c r="AF105" i="1"/>
  <c r="FT32" i="19"/>
  <c r="S105" i="1"/>
  <c r="ET32" i="19"/>
  <c r="AK105" i="1"/>
  <c r="GD32" i="19"/>
  <c r="L105" i="1"/>
  <c r="EF32" i="19"/>
  <c r="X105" i="1"/>
  <c r="FD32" i="19"/>
  <c r="K105" i="1"/>
  <c r="ED32" i="19"/>
  <c r="AJ138" i="1" l="1"/>
  <c r="GB33" i="11"/>
  <c r="DH33" i="11" s="1"/>
  <c r="AL33" i="11" s="1"/>
  <c r="T138" i="1"/>
  <c r="EV33" i="11"/>
  <c r="AF138" i="1"/>
  <c r="FT33" i="11"/>
  <c r="AD138" i="1"/>
  <c r="FP33" i="11"/>
  <c r="AB138" i="1"/>
  <c r="FL33" i="11"/>
  <c r="Z138" i="1"/>
  <c r="FH33" i="11"/>
  <c r="CN33" i="11" s="1"/>
  <c r="AB33" i="11" s="1"/>
  <c r="X138" i="1"/>
  <c r="FD33" i="11"/>
  <c r="V138" i="1"/>
  <c r="EZ33" i="11"/>
  <c r="R138" i="1"/>
  <c r="ER33" i="11"/>
  <c r="P138" i="1"/>
  <c r="EN33" i="11"/>
  <c r="N138" i="1"/>
  <c r="EJ33" i="11"/>
  <c r="L138" i="1"/>
  <c r="EF33" i="11"/>
  <c r="J138" i="1"/>
  <c r="EB33" i="11"/>
  <c r="H138" i="1"/>
  <c r="DX33" i="11"/>
  <c r="F138" i="1"/>
  <c r="DT33" i="11"/>
  <c r="D138" i="1"/>
  <c r="DP33" i="11"/>
  <c r="B138" i="1"/>
  <c r="DL33" i="11"/>
  <c r="AR33" i="11" s="1"/>
  <c r="AI138" i="1"/>
  <c r="FZ33" i="11"/>
  <c r="AG138" i="1"/>
  <c r="FV33" i="11"/>
  <c r="AE138" i="1"/>
  <c r="FR33" i="11"/>
  <c r="AC138" i="1"/>
  <c r="FN33" i="11"/>
  <c r="AA138" i="1"/>
  <c r="FJ33" i="11"/>
  <c r="Y138" i="1"/>
  <c r="FF33" i="11"/>
  <c r="CL33" i="11" s="1"/>
  <c r="AA33" i="11" s="1"/>
  <c r="W138" i="1"/>
  <c r="FB33" i="11"/>
  <c r="U138" i="1"/>
  <c r="EX33" i="11"/>
  <c r="S138" i="1"/>
  <c r="ET33" i="11"/>
  <c r="BZ33" i="11" s="1"/>
  <c r="U33" i="11" s="1"/>
  <c r="Q138" i="1"/>
  <c r="EP33" i="11"/>
  <c r="O138" i="1"/>
  <c r="EL33" i="11"/>
  <c r="M138" i="1"/>
  <c r="EH33" i="11"/>
  <c r="BN33" i="11" s="1"/>
  <c r="O33" i="11" s="1"/>
  <c r="K138" i="1"/>
  <c r="ED33" i="11"/>
  <c r="I138" i="1"/>
  <c r="DZ33" i="11"/>
  <c r="G138" i="1"/>
  <c r="DV33" i="11"/>
  <c r="E138" i="1"/>
  <c r="DR33" i="11"/>
  <c r="C138" i="1"/>
  <c r="DN33" i="11"/>
  <c r="AH138" i="1"/>
  <c r="FX33" i="11"/>
  <c r="AK138" i="1"/>
  <c r="GD33" i="11"/>
  <c r="DJ33" i="11" s="1"/>
  <c r="AM33" i="11" s="1"/>
  <c r="AV13" i="19"/>
  <c r="F13" i="19" s="1"/>
  <c r="AX11" i="19"/>
  <c r="G11" i="19" s="1"/>
  <c r="E15" i="11"/>
  <c r="AT17" i="11"/>
  <c r="AU15" i="11"/>
  <c r="AX11" i="11"/>
  <c r="G11" i="11" s="1"/>
  <c r="AV13" i="11"/>
  <c r="F13" i="11" s="1"/>
  <c r="AU17" i="19"/>
  <c r="AT18" i="19"/>
  <c r="E18" i="19" s="1"/>
  <c r="AD106" i="1"/>
  <c r="FP33" i="19"/>
  <c r="Q106" i="1"/>
  <c r="EP33" i="19"/>
  <c r="K106" i="1"/>
  <c r="ED33" i="19"/>
  <c r="L106" i="1"/>
  <c r="EF33" i="19"/>
  <c r="S106" i="1"/>
  <c r="ET33" i="19"/>
  <c r="BZ33" i="19" s="1"/>
  <c r="U33" i="19" s="1"/>
  <c r="AH106" i="1"/>
  <c r="FX33" i="19"/>
  <c r="W106" i="1"/>
  <c r="FB33" i="19"/>
  <c r="D106" i="1"/>
  <c r="DP33" i="19"/>
  <c r="N106" i="1"/>
  <c r="EJ33" i="19"/>
  <c r="C106" i="1"/>
  <c r="DN33" i="19"/>
  <c r="AA106" i="1"/>
  <c r="FJ33" i="19"/>
  <c r="H106" i="1"/>
  <c r="DX33" i="19"/>
  <c r="AI106" i="1"/>
  <c r="FZ33" i="19"/>
  <c r="DF33" i="19" s="1"/>
  <c r="AK33" i="19" s="1"/>
  <c r="AB106" i="1"/>
  <c r="FL33" i="19"/>
  <c r="Z106" i="1"/>
  <c r="FH33" i="19"/>
  <c r="P106" i="1"/>
  <c r="EN33" i="19"/>
  <c r="I106" i="1"/>
  <c r="DZ33" i="19"/>
  <c r="AJ106" i="1"/>
  <c r="GB33" i="19"/>
  <c r="DH33" i="19" s="1"/>
  <c r="AL33" i="19" s="1"/>
  <c r="R106" i="1"/>
  <c r="ER33" i="19"/>
  <c r="T106" i="1"/>
  <c r="EV33" i="19"/>
  <c r="X106" i="1"/>
  <c r="FD33" i="19"/>
  <c r="AK106" i="1"/>
  <c r="GD33" i="19"/>
  <c r="DJ33" i="19" s="1"/>
  <c r="AM33" i="19" s="1"/>
  <c r="AF106" i="1"/>
  <c r="FT33" i="19"/>
  <c r="AE106" i="1"/>
  <c r="FR33" i="19"/>
  <c r="CX33" i="19" s="1"/>
  <c r="AG33" i="19" s="1"/>
  <c r="G106" i="1"/>
  <c r="DV33" i="19"/>
  <c r="BB33" i="19" s="1"/>
  <c r="I33" i="19" s="1"/>
  <c r="M106" i="1"/>
  <c r="EH33" i="19"/>
  <c r="BN33" i="19" s="1"/>
  <c r="O33" i="19" s="1"/>
  <c r="F106" i="1"/>
  <c r="DT33" i="19"/>
  <c r="V106" i="1"/>
  <c r="EZ33" i="19"/>
  <c r="O106" i="1"/>
  <c r="EL33" i="19"/>
  <c r="U106" i="1"/>
  <c r="EX33" i="19"/>
  <c r="B106" i="1"/>
  <c r="DL33" i="19"/>
  <c r="AR33" i="19" s="1"/>
  <c r="D33" i="19" s="1"/>
  <c r="E106" i="1"/>
  <c r="DR33" i="19"/>
  <c r="AG106" i="1"/>
  <c r="FV33" i="19"/>
  <c r="AC106" i="1"/>
  <c r="FN33" i="19"/>
  <c r="Y106" i="1"/>
  <c r="FF33" i="19"/>
  <c r="CL33" i="19" s="1"/>
  <c r="AA33" i="19" s="1"/>
  <c r="J106" i="1"/>
  <c r="EB33" i="19"/>
  <c r="AV15" i="19" l="1"/>
  <c r="D33" i="11"/>
  <c r="AS33" i="11"/>
  <c r="AK139" i="1"/>
  <c r="GD34" i="11"/>
  <c r="AH139" i="1"/>
  <c r="FX34" i="11"/>
  <c r="C139" i="1"/>
  <c r="DN34" i="11"/>
  <c r="E139" i="1"/>
  <c r="DR34" i="11"/>
  <c r="G139" i="1"/>
  <c r="DV34" i="11"/>
  <c r="I139" i="1"/>
  <c r="DZ34" i="11"/>
  <c r="K139" i="1"/>
  <c r="ED34" i="11"/>
  <c r="M139" i="1"/>
  <c r="EH34" i="11"/>
  <c r="O139" i="1"/>
  <c r="EL34" i="11"/>
  <c r="Q139" i="1"/>
  <c r="EP34" i="11"/>
  <c r="S139" i="1"/>
  <c r="ET34" i="11"/>
  <c r="U139" i="1"/>
  <c r="EX34" i="11"/>
  <c r="W139" i="1"/>
  <c r="FB34" i="11"/>
  <c r="Y139" i="1"/>
  <c r="FF34" i="11"/>
  <c r="AA139" i="1"/>
  <c r="FJ34" i="11"/>
  <c r="AC139" i="1"/>
  <c r="FN34" i="11"/>
  <c r="AE139" i="1"/>
  <c r="FR34" i="11"/>
  <c r="AG139" i="1"/>
  <c r="FV34" i="11"/>
  <c r="AI139" i="1"/>
  <c r="FZ34" i="11"/>
  <c r="B139" i="1"/>
  <c r="DL34" i="11"/>
  <c r="D139" i="1"/>
  <c r="DP34" i="11"/>
  <c r="F139" i="1"/>
  <c r="DT34" i="11"/>
  <c r="H139" i="1"/>
  <c r="DX34" i="11"/>
  <c r="J139" i="1"/>
  <c r="EB34" i="11"/>
  <c r="L139" i="1"/>
  <c r="EF34" i="11"/>
  <c r="N139" i="1"/>
  <c r="EJ34" i="11"/>
  <c r="P139" i="1"/>
  <c r="EN34" i="11"/>
  <c r="R139" i="1"/>
  <c r="ER34" i="11"/>
  <c r="V139" i="1"/>
  <c r="EZ34" i="11"/>
  <c r="X139" i="1"/>
  <c r="FD34" i="11"/>
  <c r="Z139" i="1"/>
  <c r="FH34" i="11"/>
  <c r="AB139" i="1"/>
  <c r="FL34" i="11"/>
  <c r="AD139" i="1"/>
  <c r="FP34" i="11"/>
  <c r="AF139" i="1"/>
  <c r="FT34" i="11"/>
  <c r="T139" i="1"/>
  <c r="EV34" i="11"/>
  <c r="AJ139" i="1"/>
  <c r="GB34" i="11"/>
  <c r="AW13" i="19"/>
  <c r="AX13" i="19" s="1"/>
  <c r="AS33" i="19"/>
  <c r="AY11" i="19"/>
  <c r="AV15" i="11"/>
  <c r="F15" i="11" s="1"/>
  <c r="AY11" i="11"/>
  <c r="AZ11" i="11" s="1"/>
  <c r="E17" i="11"/>
  <c r="AU17" i="11"/>
  <c r="AT18" i="11"/>
  <c r="AW13" i="11"/>
  <c r="AX13" i="11" s="1"/>
  <c r="G13" i="11" s="1"/>
  <c r="AU18" i="19"/>
  <c r="AT20" i="19"/>
  <c r="E20" i="19" s="1"/>
  <c r="J107" i="1"/>
  <c r="EB34" i="19"/>
  <c r="E107" i="1"/>
  <c r="DR34" i="19"/>
  <c r="Y107" i="1"/>
  <c r="FF34" i="19"/>
  <c r="AG107" i="1"/>
  <c r="FV34" i="19"/>
  <c r="B107" i="1"/>
  <c r="DL34" i="19"/>
  <c r="O107" i="1"/>
  <c r="EL34" i="19"/>
  <c r="F107" i="1"/>
  <c r="DT34" i="19"/>
  <c r="G107" i="1"/>
  <c r="DV34" i="19"/>
  <c r="AF107" i="1"/>
  <c r="FT34" i="19"/>
  <c r="X107" i="1"/>
  <c r="FD34" i="19"/>
  <c r="R107" i="1"/>
  <c r="ER34" i="19"/>
  <c r="I107" i="1"/>
  <c r="DZ34" i="19"/>
  <c r="Z107" i="1"/>
  <c r="FH34" i="19"/>
  <c r="AI107" i="1"/>
  <c r="FZ34" i="19"/>
  <c r="AA107" i="1"/>
  <c r="FJ34" i="19"/>
  <c r="D107" i="1"/>
  <c r="DP34" i="19"/>
  <c r="AH107" i="1"/>
  <c r="FX34" i="19"/>
  <c r="L107" i="1"/>
  <c r="EF34" i="19"/>
  <c r="Q107" i="1"/>
  <c r="EP34" i="19"/>
  <c r="AC107" i="1"/>
  <c r="FN34" i="19"/>
  <c r="U107" i="1"/>
  <c r="EX34" i="19"/>
  <c r="V107" i="1"/>
  <c r="EZ34" i="19"/>
  <c r="M107" i="1"/>
  <c r="EH34" i="19"/>
  <c r="AE107" i="1"/>
  <c r="FR34" i="19"/>
  <c r="AK107" i="1"/>
  <c r="GD34" i="19"/>
  <c r="T107" i="1"/>
  <c r="EV34" i="19"/>
  <c r="AJ107" i="1"/>
  <c r="GB34" i="19"/>
  <c r="P107" i="1"/>
  <c r="EN34" i="19"/>
  <c r="AB107" i="1"/>
  <c r="FL34" i="19"/>
  <c r="H107" i="1"/>
  <c r="DX34" i="19"/>
  <c r="C107" i="1"/>
  <c r="DN34" i="19"/>
  <c r="N107" i="1"/>
  <c r="EJ34" i="19"/>
  <c r="W107" i="1"/>
  <c r="FB34" i="19"/>
  <c r="S107" i="1"/>
  <c r="ET34" i="19"/>
  <c r="K107" i="1"/>
  <c r="ED34" i="19"/>
  <c r="AD107" i="1"/>
  <c r="FP34" i="19"/>
  <c r="AY13" i="19" l="1"/>
  <c r="G13" i="19"/>
  <c r="AW15" i="19"/>
  <c r="AX15" i="19" s="1"/>
  <c r="G15" i="19" s="1"/>
  <c r="F15" i="19"/>
  <c r="AV17" i="19"/>
  <c r="AJ140" i="1"/>
  <c r="GB35" i="11"/>
  <c r="DH35" i="11" s="1"/>
  <c r="AL35" i="11" s="1"/>
  <c r="T140" i="1"/>
  <c r="EV35" i="11"/>
  <c r="AF140" i="1"/>
  <c r="FT35" i="11"/>
  <c r="AD140" i="1"/>
  <c r="FP35" i="11"/>
  <c r="AB140" i="1"/>
  <c r="FL35" i="11"/>
  <c r="Z140" i="1"/>
  <c r="FH35" i="11"/>
  <c r="CN35" i="11" s="1"/>
  <c r="AB35" i="11" s="1"/>
  <c r="X140" i="1"/>
  <c r="FD35" i="11"/>
  <c r="V140" i="1"/>
  <c r="EZ35" i="11"/>
  <c r="R140" i="1"/>
  <c r="ER35" i="11"/>
  <c r="P140" i="1"/>
  <c r="EN35" i="11"/>
  <c r="N140" i="1"/>
  <c r="EJ35" i="11"/>
  <c r="L140" i="1"/>
  <c r="EF35" i="11"/>
  <c r="J140" i="1"/>
  <c r="EB35" i="11"/>
  <c r="H140" i="1"/>
  <c r="DX35" i="11"/>
  <c r="F140" i="1"/>
  <c r="DT35" i="11"/>
  <c r="D140" i="1"/>
  <c r="DP35" i="11"/>
  <c r="B140" i="1"/>
  <c r="DL35" i="11"/>
  <c r="AR35" i="11" s="1"/>
  <c r="AI140" i="1"/>
  <c r="FZ35" i="11"/>
  <c r="AG140" i="1"/>
  <c r="FV35" i="11"/>
  <c r="AE140" i="1"/>
  <c r="FR35" i="11"/>
  <c r="AC140" i="1"/>
  <c r="FN35" i="11"/>
  <c r="AA140" i="1"/>
  <c r="FJ35" i="11"/>
  <c r="Y140" i="1"/>
  <c r="FF35" i="11"/>
  <c r="CL35" i="11" s="1"/>
  <c r="AA35" i="11" s="1"/>
  <c r="W140" i="1"/>
  <c r="FB35" i="11"/>
  <c r="U140" i="1"/>
  <c r="EX35" i="11"/>
  <c r="S140" i="1"/>
  <c r="ET35" i="11"/>
  <c r="BZ35" i="11" s="1"/>
  <c r="U35" i="11" s="1"/>
  <c r="Q140" i="1"/>
  <c r="EP35" i="11"/>
  <c r="O140" i="1"/>
  <c r="EL35" i="11"/>
  <c r="M140" i="1"/>
  <c r="EH35" i="11"/>
  <c r="BN35" i="11" s="1"/>
  <c r="O35" i="11" s="1"/>
  <c r="K140" i="1"/>
  <c r="ED35" i="11"/>
  <c r="I140" i="1"/>
  <c r="DZ35" i="11"/>
  <c r="G140" i="1"/>
  <c r="DV35" i="11"/>
  <c r="E140" i="1"/>
  <c r="DR35" i="11"/>
  <c r="C140" i="1"/>
  <c r="DN35" i="11"/>
  <c r="AH140" i="1"/>
  <c r="FX35" i="11"/>
  <c r="AK140" i="1"/>
  <c r="GD35" i="11"/>
  <c r="DJ35" i="11" s="1"/>
  <c r="AM35" i="11" s="1"/>
  <c r="AZ11" i="19"/>
  <c r="H11" i="19" s="1"/>
  <c r="AV17" i="11"/>
  <c r="F17" i="11" s="1"/>
  <c r="AW15" i="11"/>
  <c r="AX15" i="11" s="1"/>
  <c r="G15" i="11" s="1"/>
  <c r="E18" i="11"/>
  <c r="AU18" i="11"/>
  <c r="AT20" i="11"/>
  <c r="AY13" i="11"/>
  <c r="BA11" i="11"/>
  <c r="H11" i="11"/>
  <c r="AU20" i="19"/>
  <c r="AT22" i="19"/>
  <c r="E22" i="19" s="1"/>
  <c r="K108" i="1"/>
  <c r="ED35" i="19"/>
  <c r="W108" i="1"/>
  <c r="FB35" i="19"/>
  <c r="AB108" i="1"/>
  <c r="FL35" i="19"/>
  <c r="AE108" i="1"/>
  <c r="FR35" i="19"/>
  <c r="CX35" i="19" s="1"/>
  <c r="AG35" i="19" s="1"/>
  <c r="AD108" i="1"/>
  <c r="FP35" i="19"/>
  <c r="S108" i="1"/>
  <c r="ET35" i="19"/>
  <c r="BZ35" i="19" s="1"/>
  <c r="U35" i="19" s="1"/>
  <c r="N108" i="1"/>
  <c r="EJ35" i="19"/>
  <c r="H108" i="1"/>
  <c r="DX35" i="19"/>
  <c r="P108" i="1"/>
  <c r="EN35" i="19"/>
  <c r="T108" i="1"/>
  <c r="EV35" i="19"/>
  <c r="AK108" i="1"/>
  <c r="GD35" i="19"/>
  <c r="DJ35" i="19" s="1"/>
  <c r="AM35" i="19" s="1"/>
  <c r="M108" i="1"/>
  <c r="EH35" i="19"/>
  <c r="BN35" i="19" s="1"/>
  <c r="O35" i="19" s="1"/>
  <c r="U108" i="1"/>
  <c r="EX35" i="19"/>
  <c r="Q108" i="1"/>
  <c r="EP35" i="19"/>
  <c r="AH108" i="1"/>
  <c r="FX35" i="19"/>
  <c r="AA108" i="1"/>
  <c r="FJ35" i="19"/>
  <c r="Z108" i="1"/>
  <c r="FH35" i="19"/>
  <c r="R108" i="1"/>
  <c r="ER35" i="19"/>
  <c r="AF108" i="1"/>
  <c r="FT35" i="19"/>
  <c r="F108" i="1"/>
  <c r="DT35" i="19"/>
  <c r="B108" i="1"/>
  <c r="DL35" i="19"/>
  <c r="AR35" i="19" s="1"/>
  <c r="Y108" i="1"/>
  <c r="FF35" i="19"/>
  <c r="CL35" i="19" s="1"/>
  <c r="AA35" i="19" s="1"/>
  <c r="E108" i="1"/>
  <c r="DR35" i="19"/>
  <c r="C108" i="1"/>
  <c r="DN35" i="19"/>
  <c r="AJ108" i="1"/>
  <c r="GB35" i="19"/>
  <c r="DH35" i="19" s="1"/>
  <c r="AL35" i="19" s="1"/>
  <c r="V108" i="1"/>
  <c r="EZ35" i="19"/>
  <c r="AC108" i="1"/>
  <c r="FN35" i="19"/>
  <c r="L108" i="1"/>
  <c r="EF35" i="19"/>
  <c r="D108" i="1"/>
  <c r="DP35" i="19"/>
  <c r="AI108" i="1"/>
  <c r="FZ35" i="19"/>
  <c r="DF35" i="19" s="1"/>
  <c r="AK35" i="19" s="1"/>
  <c r="I108" i="1"/>
  <c r="DZ35" i="19"/>
  <c r="X108" i="1"/>
  <c r="FD35" i="19"/>
  <c r="G108" i="1"/>
  <c r="DV35" i="19"/>
  <c r="BB35" i="19" s="1"/>
  <c r="I35" i="19" s="1"/>
  <c r="O108" i="1"/>
  <c r="EL35" i="19"/>
  <c r="AG108" i="1"/>
  <c r="FV35" i="19"/>
  <c r="J108" i="1"/>
  <c r="EB35" i="19"/>
  <c r="AV18" i="19" l="1"/>
  <c r="F18" i="19" s="1"/>
  <c r="F17" i="19"/>
  <c r="AW17" i="19"/>
  <c r="AX17" i="19" s="1"/>
  <c r="G17" i="19" s="1"/>
  <c r="AW17" i="11"/>
  <c r="AX17" i="11" s="1"/>
  <c r="G17" i="11" s="1"/>
  <c r="BB11" i="11"/>
  <c r="I11" i="11" s="1"/>
  <c r="D35" i="11"/>
  <c r="AS35" i="11"/>
  <c r="AK141" i="1"/>
  <c r="GD36" i="11"/>
  <c r="DJ36" i="11" s="1"/>
  <c r="AM36" i="11" s="1"/>
  <c r="AH141" i="1"/>
  <c r="FX36" i="11"/>
  <c r="C141" i="1"/>
  <c r="DN36" i="11"/>
  <c r="E141" i="1"/>
  <c r="DR36" i="11"/>
  <c r="G141" i="1"/>
  <c r="DV36" i="11"/>
  <c r="I141" i="1"/>
  <c r="DZ36" i="11"/>
  <c r="K141" i="1"/>
  <c r="ED36" i="11"/>
  <c r="M141" i="1"/>
  <c r="EH36" i="11"/>
  <c r="BN36" i="11" s="1"/>
  <c r="O36" i="11" s="1"/>
  <c r="O141" i="1"/>
  <c r="EL36" i="11"/>
  <c r="Q141" i="1"/>
  <c r="EP36" i="11"/>
  <c r="S141" i="1"/>
  <c r="ET36" i="11"/>
  <c r="BZ36" i="11" s="1"/>
  <c r="U36" i="11" s="1"/>
  <c r="U141" i="1"/>
  <c r="EX36" i="11"/>
  <c r="W141" i="1"/>
  <c r="FB36" i="11"/>
  <c r="Y141" i="1"/>
  <c r="FF36" i="11"/>
  <c r="CL36" i="11" s="1"/>
  <c r="AA36" i="11" s="1"/>
  <c r="AA141" i="1"/>
  <c r="FJ36" i="11"/>
  <c r="AC141" i="1"/>
  <c r="FN36" i="11"/>
  <c r="AE141" i="1"/>
  <c r="FR36" i="11"/>
  <c r="AG141" i="1"/>
  <c r="FV36" i="11"/>
  <c r="AI141" i="1"/>
  <c r="FZ36" i="11"/>
  <c r="B141" i="1"/>
  <c r="DL36" i="11"/>
  <c r="AR36" i="11" s="1"/>
  <c r="D141" i="1"/>
  <c r="DP36" i="11"/>
  <c r="F141" i="1"/>
  <c r="DT36" i="11"/>
  <c r="H141" i="1"/>
  <c r="DX36" i="11"/>
  <c r="J141" i="1"/>
  <c r="EB36" i="11"/>
  <c r="L141" i="1"/>
  <c r="EF36" i="11"/>
  <c r="N141" i="1"/>
  <c r="EJ36" i="11"/>
  <c r="P141" i="1"/>
  <c r="EN36" i="11"/>
  <c r="R141" i="1"/>
  <c r="ER36" i="11"/>
  <c r="V141" i="1"/>
  <c r="EZ36" i="11"/>
  <c r="X141" i="1"/>
  <c r="FD36" i="11"/>
  <c r="Z141" i="1"/>
  <c r="FH36" i="11"/>
  <c r="CN36" i="11" s="1"/>
  <c r="AB36" i="11" s="1"/>
  <c r="AB141" i="1"/>
  <c r="FL36" i="11"/>
  <c r="AD141" i="1"/>
  <c r="FP36" i="11"/>
  <c r="AF141" i="1"/>
  <c r="FT36" i="11"/>
  <c r="T141" i="1"/>
  <c r="EV36" i="11"/>
  <c r="AJ141" i="1"/>
  <c r="GB36" i="11"/>
  <c r="DH36" i="11" s="1"/>
  <c r="AL36" i="11" s="1"/>
  <c r="AY15" i="19"/>
  <c r="BA11" i="19"/>
  <c r="BC11" i="19" s="1"/>
  <c r="BD11" i="19" s="1"/>
  <c r="J11" i="19" s="1"/>
  <c r="AZ13" i="19"/>
  <c r="H13" i="19" s="1"/>
  <c r="AS35" i="19"/>
  <c r="D35" i="19"/>
  <c r="AV18" i="11"/>
  <c r="F18" i="11" s="1"/>
  <c r="AZ13" i="11"/>
  <c r="E20" i="11"/>
  <c r="AT22" i="11"/>
  <c r="AU20" i="11"/>
  <c r="AY15" i="11"/>
  <c r="AU22" i="19"/>
  <c r="AT24" i="19"/>
  <c r="E24" i="19" s="1"/>
  <c r="J109" i="1"/>
  <c r="EB36" i="19"/>
  <c r="O109" i="1"/>
  <c r="EL36" i="19"/>
  <c r="X109" i="1"/>
  <c r="FD36" i="19"/>
  <c r="AI109" i="1"/>
  <c r="FZ36" i="19"/>
  <c r="DF36" i="19" s="1"/>
  <c r="AK36" i="19" s="1"/>
  <c r="L109" i="1"/>
  <c r="EF36" i="19"/>
  <c r="V109" i="1"/>
  <c r="EZ36" i="19"/>
  <c r="C109" i="1"/>
  <c r="DN36" i="19"/>
  <c r="Y109" i="1"/>
  <c r="FF36" i="19"/>
  <c r="CL36" i="19" s="1"/>
  <c r="AA36" i="19" s="1"/>
  <c r="F109" i="1"/>
  <c r="DT36" i="19"/>
  <c r="R109" i="1"/>
  <c r="ER36" i="19"/>
  <c r="AA109" i="1"/>
  <c r="FJ36" i="19"/>
  <c r="AH109" i="1"/>
  <c r="FX36" i="19"/>
  <c r="U109" i="1"/>
  <c r="EX36" i="19"/>
  <c r="AK109" i="1"/>
  <c r="GD36" i="19"/>
  <c r="DJ36" i="19" s="1"/>
  <c r="AM36" i="19" s="1"/>
  <c r="T109" i="1"/>
  <c r="EV36" i="19"/>
  <c r="H109" i="1"/>
  <c r="DX36" i="19"/>
  <c r="S109" i="1"/>
  <c r="ET36" i="19"/>
  <c r="BZ36" i="19" s="1"/>
  <c r="U36" i="19" s="1"/>
  <c r="AE109" i="1"/>
  <c r="FR36" i="19"/>
  <c r="CX36" i="19" s="1"/>
  <c r="AG36" i="19" s="1"/>
  <c r="W109" i="1"/>
  <c r="FB36" i="19"/>
  <c r="AG109" i="1"/>
  <c r="FV36" i="19"/>
  <c r="G109" i="1"/>
  <c r="DV36" i="19"/>
  <c r="BB36" i="19" s="1"/>
  <c r="I36" i="19" s="1"/>
  <c r="I109" i="1"/>
  <c r="DZ36" i="19"/>
  <c r="D109" i="1"/>
  <c r="DP36" i="19"/>
  <c r="AC109" i="1"/>
  <c r="FN36" i="19"/>
  <c r="AJ109" i="1"/>
  <c r="GB36" i="19"/>
  <c r="DH36" i="19" s="1"/>
  <c r="AL36" i="19" s="1"/>
  <c r="E109" i="1"/>
  <c r="DR36" i="19"/>
  <c r="B109" i="1"/>
  <c r="DL36" i="19"/>
  <c r="AR36" i="19" s="1"/>
  <c r="AF109" i="1"/>
  <c r="FT36" i="19"/>
  <c r="Z109" i="1"/>
  <c r="FH36" i="19"/>
  <c r="Q109" i="1"/>
  <c r="EP36" i="19"/>
  <c r="M109" i="1"/>
  <c r="EH36" i="19"/>
  <c r="BN36" i="19" s="1"/>
  <c r="O36" i="19" s="1"/>
  <c r="P109" i="1"/>
  <c r="EN36" i="19"/>
  <c r="N109" i="1"/>
  <c r="EJ36" i="19"/>
  <c r="AD109" i="1"/>
  <c r="FP36" i="19"/>
  <c r="AB109" i="1"/>
  <c r="FL36" i="19"/>
  <c r="K109" i="1"/>
  <c r="ED36" i="19"/>
  <c r="AV20" i="19" l="1"/>
  <c r="F20" i="19" s="1"/>
  <c r="AW18" i="19"/>
  <c r="AX18" i="19" s="1"/>
  <c r="G18" i="19" s="1"/>
  <c r="AY17" i="19"/>
  <c r="BC11" i="11"/>
  <c r="BE11" i="19"/>
  <c r="BF11" i="19" s="1"/>
  <c r="K11" i="19" s="1"/>
  <c r="D36" i="11"/>
  <c r="AS36" i="11"/>
  <c r="AJ142" i="1"/>
  <c r="GB37" i="11"/>
  <c r="T142" i="1"/>
  <c r="EV37" i="11"/>
  <c r="AF142" i="1"/>
  <c r="FT37" i="11"/>
  <c r="AD142" i="1"/>
  <c r="FP37" i="11"/>
  <c r="AB142" i="1"/>
  <c r="FL37" i="11"/>
  <c r="Z142" i="1"/>
  <c r="FH37" i="11"/>
  <c r="X142" i="1"/>
  <c r="FD37" i="11"/>
  <c r="V142" i="1"/>
  <c r="EZ37" i="11"/>
  <c r="R142" i="1"/>
  <c r="ER37" i="11"/>
  <c r="P142" i="1"/>
  <c r="EN37" i="11"/>
  <c r="N142" i="1"/>
  <c r="EJ37" i="11"/>
  <c r="L142" i="1"/>
  <c r="EF37" i="11"/>
  <c r="J142" i="1"/>
  <c r="EB37" i="11"/>
  <c r="H142" i="1"/>
  <c r="DX37" i="11"/>
  <c r="F142" i="1"/>
  <c r="DT37" i="11"/>
  <c r="D142" i="1"/>
  <c r="DP37" i="11"/>
  <c r="B142" i="1"/>
  <c r="DL37" i="11"/>
  <c r="AI142" i="1"/>
  <c r="FZ37" i="11"/>
  <c r="AG142" i="1"/>
  <c r="FV37" i="11"/>
  <c r="AE142" i="1"/>
  <c r="FR37" i="11"/>
  <c r="AC142" i="1"/>
  <c r="FN37" i="11"/>
  <c r="AA142" i="1"/>
  <c r="FJ37" i="11"/>
  <c r="Y142" i="1"/>
  <c r="FF37" i="11"/>
  <c r="W142" i="1"/>
  <c r="FB37" i="11"/>
  <c r="U142" i="1"/>
  <c r="EX37" i="11"/>
  <c r="S142" i="1"/>
  <c r="ET37" i="11"/>
  <c r="Q142" i="1"/>
  <c r="EP37" i="11"/>
  <c r="O142" i="1"/>
  <c r="EL37" i="11"/>
  <c r="M142" i="1"/>
  <c r="EH37" i="11"/>
  <c r="K142" i="1"/>
  <c r="ED37" i="11"/>
  <c r="I142" i="1"/>
  <c r="DZ37" i="11"/>
  <c r="G142" i="1"/>
  <c r="DV37" i="11"/>
  <c r="E142" i="1"/>
  <c r="DR37" i="11"/>
  <c r="C142" i="1"/>
  <c r="DN37" i="11"/>
  <c r="AH142" i="1"/>
  <c r="FX37" i="11"/>
  <c r="AK142" i="1"/>
  <c r="GD37" i="11"/>
  <c r="BA13" i="19"/>
  <c r="BC13" i="19" s="1"/>
  <c r="AZ15" i="19"/>
  <c r="H15" i="19" s="1"/>
  <c r="AS36" i="19"/>
  <c r="D36" i="19"/>
  <c r="AW18" i="11"/>
  <c r="AX18" i="11" s="1"/>
  <c r="G18" i="11" s="1"/>
  <c r="AZ15" i="11"/>
  <c r="H15" i="11" s="1"/>
  <c r="AY17" i="11"/>
  <c r="E22" i="11"/>
  <c r="AT24" i="11"/>
  <c r="AU22" i="11"/>
  <c r="AV20" i="11"/>
  <c r="F20" i="11" s="1"/>
  <c r="BA13" i="11"/>
  <c r="H13" i="11"/>
  <c r="AU24" i="19"/>
  <c r="AT26" i="19"/>
  <c r="E26" i="19" s="1"/>
  <c r="AB110" i="1"/>
  <c r="FL37" i="19"/>
  <c r="N110" i="1"/>
  <c r="EJ37" i="19"/>
  <c r="M110" i="1"/>
  <c r="EH37" i="19"/>
  <c r="Z110" i="1"/>
  <c r="FH37" i="19"/>
  <c r="B110" i="1"/>
  <c r="DL37" i="19"/>
  <c r="AJ110" i="1"/>
  <c r="GB37" i="19"/>
  <c r="D110" i="1"/>
  <c r="DP37" i="19"/>
  <c r="G110" i="1"/>
  <c r="DV37" i="19"/>
  <c r="AE110" i="1"/>
  <c r="FR37" i="19"/>
  <c r="H110" i="1"/>
  <c r="DX37" i="19"/>
  <c r="AK110" i="1"/>
  <c r="GD37" i="19"/>
  <c r="AH110" i="1"/>
  <c r="FX37" i="19"/>
  <c r="AA110" i="1"/>
  <c r="FJ37" i="19"/>
  <c r="F110" i="1"/>
  <c r="DT37" i="19"/>
  <c r="C110" i="1"/>
  <c r="DN37" i="19"/>
  <c r="L110" i="1"/>
  <c r="EF37" i="19"/>
  <c r="X110" i="1"/>
  <c r="FD37" i="19"/>
  <c r="J110" i="1"/>
  <c r="EB37" i="19"/>
  <c r="K110" i="1"/>
  <c r="ED37" i="19"/>
  <c r="AD110" i="1"/>
  <c r="FP37" i="19"/>
  <c r="P110" i="1"/>
  <c r="EN37" i="19"/>
  <c r="Q110" i="1"/>
  <c r="EP37" i="19"/>
  <c r="AF110" i="1"/>
  <c r="FT37" i="19"/>
  <c r="E110" i="1"/>
  <c r="DR37" i="19"/>
  <c r="AC110" i="1"/>
  <c r="FN37" i="19"/>
  <c r="I110" i="1"/>
  <c r="DZ37" i="19"/>
  <c r="AG110" i="1"/>
  <c r="FV37" i="19"/>
  <c r="W110" i="1"/>
  <c r="FB37" i="19"/>
  <c r="S110" i="1"/>
  <c r="ET37" i="19"/>
  <c r="T110" i="1"/>
  <c r="EV37" i="19"/>
  <c r="U110" i="1"/>
  <c r="EX37" i="19"/>
  <c r="R110" i="1"/>
  <c r="ER37" i="19"/>
  <c r="Y110" i="1"/>
  <c r="FF37" i="19"/>
  <c r="V110" i="1"/>
  <c r="EZ37" i="19"/>
  <c r="AI110" i="1"/>
  <c r="FZ37" i="19"/>
  <c r="O110" i="1"/>
  <c r="EL37" i="19"/>
  <c r="AW20" i="19" l="1"/>
  <c r="AX20" i="19" s="1"/>
  <c r="AV22" i="19"/>
  <c r="F22" i="19" s="1"/>
  <c r="AY18" i="19"/>
  <c r="BD11" i="11"/>
  <c r="J11" i="11" s="1"/>
  <c r="BB13" i="11"/>
  <c r="I13" i="11" s="1"/>
  <c r="BA15" i="11"/>
  <c r="AK143" i="1"/>
  <c r="GD38" i="11"/>
  <c r="DJ38" i="11" s="1"/>
  <c r="AM38" i="11" s="1"/>
  <c r="AH143" i="1"/>
  <c r="FX38" i="11"/>
  <c r="C143" i="1"/>
  <c r="DN38" i="11"/>
  <c r="E143" i="1"/>
  <c r="DR38" i="11"/>
  <c r="G143" i="1"/>
  <c r="DV38" i="11"/>
  <c r="I143" i="1"/>
  <c r="DZ38" i="11"/>
  <c r="K143" i="1"/>
  <c r="ED38" i="11"/>
  <c r="M143" i="1"/>
  <c r="EH38" i="11"/>
  <c r="BN38" i="11" s="1"/>
  <c r="O38" i="11" s="1"/>
  <c r="O143" i="1"/>
  <c r="EL38" i="11"/>
  <c r="Q143" i="1"/>
  <c r="EP38" i="11"/>
  <c r="S143" i="1"/>
  <c r="ET38" i="11"/>
  <c r="BZ38" i="11" s="1"/>
  <c r="U38" i="11" s="1"/>
  <c r="U143" i="1"/>
  <c r="EX38" i="11"/>
  <c r="W143" i="1"/>
  <c r="FB38" i="11"/>
  <c r="Y143" i="1"/>
  <c r="FF38" i="11"/>
  <c r="CL38" i="11" s="1"/>
  <c r="AA38" i="11" s="1"/>
  <c r="AA143" i="1"/>
  <c r="FJ38" i="11"/>
  <c r="AC143" i="1"/>
  <c r="FN38" i="11"/>
  <c r="AE143" i="1"/>
  <c r="FR38" i="11"/>
  <c r="AG143" i="1"/>
  <c r="FV38" i="11"/>
  <c r="AI143" i="1"/>
  <c r="FZ38" i="11"/>
  <c r="B143" i="1"/>
  <c r="DL38" i="11"/>
  <c r="AR38" i="11" s="1"/>
  <c r="D143" i="1"/>
  <c r="DP38" i="11"/>
  <c r="F143" i="1"/>
  <c r="DT38" i="11"/>
  <c r="H143" i="1"/>
  <c r="DX38" i="11"/>
  <c r="J143" i="1"/>
  <c r="EB38" i="11"/>
  <c r="L143" i="1"/>
  <c r="EF38" i="11"/>
  <c r="N143" i="1"/>
  <c r="EJ38" i="11"/>
  <c r="P143" i="1"/>
  <c r="EN38" i="11"/>
  <c r="R143" i="1"/>
  <c r="ER38" i="11"/>
  <c r="V143" i="1"/>
  <c r="EZ38" i="11"/>
  <c r="X143" i="1"/>
  <c r="FD38" i="11"/>
  <c r="Z143" i="1"/>
  <c r="FH38" i="11"/>
  <c r="CN38" i="11" s="1"/>
  <c r="AB38" i="11" s="1"/>
  <c r="AB143" i="1"/>
  <c r="FL38" i="11"/>
  <c r="AD143" i="1"/>
  <c r="FP38" i="11"/>
  <c r="AF143" i="1"/>
  <c r="FT38" i="11"/>
  <c r="T143" i="1"/>
  <c r="EV38" i="11"/>
  <c r="AJ143" i="1"/>
  <c r="GB38" i="11"/>
  <c r="DH38" i="11" s="1"/>
  <c r="AL38" i="11" s="1"/>
  <c r="BG11" i="19"/>
  <c r="BH11" i="19" s="1"/>
  <c r="L11" i="19" s="1"/>
  <c r="BD13" i="19"/>
  <c r="J13" i="19" s="1"/>
  <c r="BA15" i="19"/>
  <c r="BC15" i="19" s="1"/>
  <c r="AZ17" i="19"/>
  <c r="H17" i="19" s="1"/>
  <c r="AZ17" i="11"/>
  <c r="H17" i="11" s="1"/>
  <c r="AY18" i="11"/>
  <c r="AW20" i="11"/>
  <c r="AX20" i="11" s="1"/>
  <c r="G20" i="11" s="1"/>
  <c r="E24" i="11"/>
  <c r="AU24" i="11"/>
  <c r="AT26" i="11"/>
  <c r="AV22" i="11"/>
  <c r="F22" i="11" s="1"/>
  <c r="AU26" i="19"/>
  <c r="AT27" i="19"/>
  <c r="E27" i="19" s="1"/>
  <c r="AI111" i="1"/>
  <c r="FZ38" i="19"/>
  <c r="DF38" i="19" s="1"/>
  <c r="AK38" i="19" s="1"/>
  <c r="Y111" i="1"/>
  <c r="FF38" i="19"/>
  <c r="CL38" i="19" s="1"/>
  <c r="AA38" i="19" s="1"/>
  <c r="U111" i="1"/>
  <c r="EX38" i="19"/>
  <c r="S111" i="1"/>
  <c r="ET38" i="19"/>
  <c r="BZ38" i="19" s="1"/>
  <c r="U38" i="19" s="1"/>
  <c r="AG111" i="1"/>
  <c r="FV38" i="19"/>
  <c r="AC111" i="1"/>
  <c r="FN38" i="19"/>
  <c r="AF111" i="1"/>
  <c r="FT38" i="19"/>
  <c r="P111" i="1"/>
  <c r="EN38" i="19"/>
  <c r="J111" i="1"/>
  <c r="EB38" i="19"/>
  <c r="L111" i="1"/>
  <c r="EF38" i="19"/>
  <c r="F111" i="1"/>
  <c r="DT38" i="19"/>
  <c r="AH111" i="1"/>
  <c r="FX38" i="19"/>
  <c r="H111" i="1"/>
  <c r="DX38" i="19"/>
  <c r="D111" i="1"/>
  <c r="DP38" i="19"/>
  <c r="B111" i="1"/>
  <c r="DL38" i="19"/>
  <c r="AR38" i="19" s="1"/>
  <c r="N111" i="1"/>
  <c r="EJ38" i="19"/>
  <c r="O111" i="1"/>
  <c r="EL38" i="19"/>
  <c r="V111" i="1"/>
  <c r="EZ38" i="19"/>
  <c r="R111" i="1"/>
  <c r="ER38" i="19"/>
  <c r="T111" i="1"/>
  <c r="EV38" i="19"/>
  <c r="W111" i="1"/>
  <c r="FB38" i="19"/>
  <c r="I111" i="1"/>
  <c r="DZ38" i="19"/>
  <c r="E111" i="1"/>
  <c r="DR38" i="19"/>
  <c r="Q111" i="1"/>
  <c r="EP38" i="19"/>
  <c r="AD111" i="1"/>
  <c r="FP38" i="19"/>
  <c r="K111" i="1"/>
  <c r="ED38" i="19"/>
  <c r="X111" i="1"/>
  <c r="FD38" i="19"/>
  <c r="C111" i="1"/>
  <c r="DN38" i="19"/>
  <c r="AA111" i="1"/>
  <c r="FJ38" i="19"/>
  <c r="AK111" i="1"/>
  <c r="GD38" i="19"/>
  <c r="DJ38" i="19" s="1"/>
  <c r="AM38" i="19" s="1"/>
  <c r="AE111" i="1"/>
  <c r="FR38" i="19"/>
  <c r="CX38" i="19" s="1"/>
  <c r="AG38" i="19" s="1"/>
  <c r="G111" i="1"/>
  <c r="DV38" i="19"/>
  <c r="BB38" i="19" s="1"/>
  <c r="I38" i="19" s="1"/>
  <c r="AJ111" i="1"/>
  <c r="GB38" i="19"/>
  <c r="DH38" i="19" s="1"/>
  <c r="AL38" i="19" s="1"/>
  <c r="Z111" i="1"/>
  <c r="FH38" i="19"/>
  <c r="M111" i="1"/>
  <c r="EH38" i="19"/>
  <c r="BN38" i="19" s="1"/>
  <c r="O38" i="19" s="1"/>
  <c r="AB111" i="1"/>
  <c r="FL38" i="19"/>
  <c r="AW22" i="19" l="1"/>
  <c r="AV24" i="19"/>
  <c r="F24" i="19" s="1"/>
  <c r="AY20" i="19"/>
  <c r="G20" i="19"/>
  <c r="BA17" i="11"/>
  <c r="BE11" i="11"/>
  <c r="BF11" i="11" s="1"/>
  <c r="K11" i="11" s="1"/>
  <c r="BC13" i="11"/>
  <c r="BD13" i="11" s="1"/>
  <c r="J13" i="11" s="1"/>
  <c r="BB15" i="11"/>
  <c r="I15" i="11" s="1"/>
  <c r="D38" i="11"/>
  <c r="AS38" i="11"/>
  <c r="AJ144" i="1"/>
  <c r="GB39" i="11"/>
  <c r="T144" i="1"/>
  <c r="EV39" i="11"/>
  <c r="AF144" i="1"/>
  <c r="FT39" i="11"/>
  <c r="AD144" i="1"/>
  <c r="FP39" i="11"/>
  <c r="AB144" i="1"/>
  <c r="FL39" i="11"/>
  <c r="Z144" i="1"/>
  <c r="FH39" i="11"/>
  <c r="X144" i="1"/>
  <c r="FD39" i="11"/>
  <c r="V144" i="1"/>
  <c r="EZ39" i="11"/>
  <c r="R144" i="1"/>
  <c r="ER39" i="11"/>
  <c r="P144" i="1"/>
  <c r="EN39" i="11"/>
  <c r="N144" i="1"/>
  <c r="EJ39" i="11"/>
  <c r="L144" i="1"/>
  <c r="EF39" i="11"/>
  <c r="J144" i="1"/>
  <c r="EB39" i="11"/>
  <c r="H144" i="1"/>
  <c r="DX39" i="11"/>
  <c r="F144" i="1"/>
  <c r="DT39" i="11"/>
  <c r="D144" i="1"/>
  <c r="DP39" i="11"/>
  <c r="B144" i="1"/>
  <c r="DL39" i="11"/>
  <c r="AI144" i="1"/>
  <c r="FZ39" i="11"/>
  <c r="AG144" i="1"/>
  <c r="FV39" i="11"/>
  <c r="AE144" i="1"/>
  <c r="FR39" i="11"/>
  <c r="AC144" i="1"/>
  <c r="FN39" i="11"/>
  <c r="AA144" i="1"/>
  <c r="FJ39" i="11"/>
  <c r="Y144" i="1"/>
  <c r="FF39" i="11"/>
  <c r="W144" i="1"/>
  <c r="FB39" i="11"/>
  <c r="U144" i="1"/>
  <c r="EX39" i="11"/>
  <c r="S144" i="1"/>
  <c r="ET39" i="11"/>
  <c r="Q144" i="1"/>
  <c r="EP39" i="11"/>
  <c r="O144" i="1"/>
  <c r="EL39" i="11"/>
  <c r="M144" i="1"/>
  <c r="EH39" i="11"/>
  <c r="K144" i="1"/>
  <c r="ED39" i="11"/>
  <c r="I144" i="1"/>
  <c r="DZ39" i="11"/>
  <c r="G144" i="1"/>
  <c r="DV39" i="11"/>
  <c r="E144" i="1"/>
  <c r="DR39" i="11"/>
  <c r="C144" i="1"/>
  <c r="DN39" i="11"/>
  <c r="AH144" i="1"/>
  <c r="FX39" i="11"/>
  <c r="AK144" i="1"/>
  <c r="GD39" i="11"/>
  <c r="BE13" i="19"/>
  <c r="BF13" i="19" s="1"/>
  <c r="K13" i="19" s="1"/>
  <c r="BA17" i="19"/>
  <c r="BC17" i="19" s="1"/>
  <c r="AZ18" i="19"/>
  <c r="BD15" i="19"/>
  <c r="J15" i="19" s="1"/>
  <c r="BI11" i="19"/>
  <c r="AS38" i="19"/>
  <c r="D38" i="19"/>
  <c r="AZ18" i="11"/>
  <c r="H18" i="11" s="1"/>
  <c r="E26" i="11"/>
  <c r="AT27" i="11"/>
  <c r="AU26" i="11"/>
  <c r="AY20" i="11"/>
  <c r="AV24" i="11"/>
  <c r="F24" i="11" s="1"/>
  <c r="AW22" i="11"/>
  <c r="AX22" i="11" s="1"/>
  <c r="G22" i="11" s="1"/>
  <c r="AX22" i="19"/>
  <c r="G22" i="19" s="1"/>
  <c r="AU27" i="19"/>
  <c r="AT29" i="19"/>
  <c r="E29" i="19" s="1"/>
  <c r="AB112" i="1"/>
  <c r="FL39" i="19"/>
  <c r="G112" i="1"/>
  <c r="DV39" i="19"/>
  <c r="C112" i="1"/>
  <c r="DN39" i="19"/>
  <c r="M112" i="1"/>
  <c r="EH39" i="19"/>
  <c r="AJ112" i="1"/>
  <c r="GB39" i="19"/>
  <c r="AE112" i="1"/>
  <c r="FR39" i="19"/>
  <c r="AA112" i="1"/>
  <c r="FJ39" i="19"/>
  <c r="X112" i="1"/>
  <c r="FD39" i="19"/>
  <c r="AD112" i="1"/>
  <c r="FP39" i="19"/>
  <c r="E112" i="1"/>
  <c r="DR39" i="19"/>
  <c r="W112" i="1"/>
  <c r="FB39" i="19"/>
  <c r="R112" i="1"/>
  <c r="ER39" i="19"/>
  <c r="O112" i="1"/>
  <c r="EL39" i="19"/>
  <c r="B112" i="1"/>
  <c r="DL39" i="19"/>
  <c r="H112" i="1"/>
  <c r="DX39" i="19"/>
  <c r="F112" i="1"/>
  <c r="DT39" i="19"/>
  <c r="J112" i="1"/>
  <c r="EB39" i="19"/>
  <c r="AF112" i="1"/>
  <c r="FT39" i="19"/>
  <c r="AG112" i="1"/>
  <c r="FV39" i="19"/>
  <c r="U112" i="1"/>
  <c r="EX39" i="19"/>
  <c r="AI112" i="1"/>
  <c r="FZ39" i="19"/>
  <c r="Z112" i="1"/>
  <c r="FH39" i="19"/>
  <c r="AK112" i="1"/>
  <c r="GD39" i="19"/>
  <c r="K112" i="1"/>
  <c r="ED39" i="19"/>
  <c r="Q112" i="1"/>
  <c r="EP39" i="19"/>
  <c r="I112" i="1"/>
  <c r="DZ39" i="19"/>
  <c r="T112" i="1"/>
  <c r="EV39" i="19"/>
  <c r="V112" i="1"/>
  <c r="EZ39" i="19"/>
  <c r="N112" i="1"/>
  <c r="EJ39" i="19"/>
  <c r="D112" i="1"/>
  <c r="DP39" i="19"/>
  <c r="AH112" i="1"/>
  <c r="FX39" i="19"/>
  <c r="L112" i="1"/>
  <c r="EF39" i="19"/>
  <c r="P112" i="1"/>
  <c r="EN39" i="19"/>
  <c r="AC112" i="1"/>
  <c r="FN39" i="19"/>
  <c r="S112" i="1"/>
  <c r="ET39" i="19"/>
  <c r="Y112" i="1"/>
  <c r="FF39" i="19"/>
  <c r="AV26" i="19" l="1"/>
  <c r="F26" i="19" s="1"/>
  <c r="AW24" i="19"/>
  <c r="AX24" i="19" s="1"/>
  <c r="G24" i="19" s="1"/>
  <c r="AZ20" i="19"/>
  <c r="H20" i="19" s="1"/>
  <c r="H18" i="19"/>
  <c r="BE13" i="11"/>
  <c r="BF13" i="11" s="1"/>
  <c r="K13" i="11" s="1"/>
  <c r="AZ20" i="11"/>
  <c r="H20" i="11" s="1"/>
  <c r="BG11" i="11"/>
  <c r="BH11" i="11" s="1"/>
  <c r="BB17" i="11"/>
  <c r="I17" i="11" s="1"/>
  <c r="BC15" i="11"/>
  <c r="BD15" i="11" s="1"/>
  <c r="J15" i="11" s="1"/>
  <c r="AV26" i="11"/>
  <c r="F26" i="11" s="1"/>
  <c r="AK145" i="1"/>
  <c r="GD40" i="11"/>
  <c r="DJ40" i="11" s="1"/>
  <c r="AM40" i="11" s="1"/>
  <c r="AH145" i="1"/>
  <c r="FX40" i="11"/>
  <c r="C145" i="1"/>
  <c r="DN40" i="11"/>
  <c r="E145" i="1"/>
  <c r="DR40" i="11"/>
  <c r="G145" i="1"/>
  <c r="DV40" i="11"/>
  <c r="I145" i="1"/>
  <c r="DZ40" i="11"/>
  <c r="K145" i="1"/>
  <c r="ED40" i="11"/>
  <c r="M145" i="1"/>
  <c r="EH40" i="11"/>
  <c r="BN40" i="11" s="1"/>
  <c r="O40" i="11" s="1"/>
  <c r="O145" i="1"/>
  <c r="EL40" i="11"/>
  <c r="Q145" i="1"/>
  <c r="EP40" i="11"/>
  <c r="S145" i="1"/>
  <c r="ET40" i="11"/>
  <c r="BZ40" i="11" s="1"/>
  <c r="U40" i="11" s="1"/>
  <c r="U145" i="1"/>
  <c r="EX40" i="11"/>
  <c r="W145" i="1"/>
  <c r="FB40" i="11"/>
  <c r="Y145" i="1"/>
  <c r="FF40" i="11"/>
  <c r="CL40" i="11" s="1"/>
  <c r="AA40" i="11" s="1"/>
  <c r="AA145" i="1"/>
  <c r="FJ40" i="11"/>
  <c r="AC145" i="1"/>
  <c r="FN40" i="11"/>
  <c r="AE145" i="1"/>
  <c r="FR40" i="11"/>
  <c r="AG145" i="1"/>
  <c r="FV40" i="11"/>
  <c r="AI145" i="1"/>
  <c r="FZ40" i="11"/>
  <c r="B145" i="1"/>
  <c r="DL40" i="11"/>
  <c r="AR40" i="11" s="1"/>
  <c r="D145" i="1"/>
  <c r="DP40" i="11"/>
  <c r="F145" i="1"/>
  <c r="DT40" i="11"/>
  <c r="H145" i="1"/>
  <c r="DX40" i="11"/>
  <c r="J145" i="1"/>
  <c r="EB40" i="11"/>
  <c r="L145" i="1"/>
  <c r="EF40" i="11"/>
  <c r="N145" i="1"/>
  <c r="EJ40" i="11"/>
  <c r="P145" i="1"/>
  <c r="EN40" i="11"/>
  <c r="R145" i="1"/>
  <c r="ER40" i="11"/>
  <c r="V145" i="1"/>
  <c r="EZ40" i="11"/>
  <c r="X145" i="1"/>
  <c r="FD40" i="11"/>
  <c r="Z145" i="1"/>
  <c r="FH40" i="11"/>
  <c r="CN40" i="11" s="1"/>
  <c r="AB40" i="11" s="1"/>
  <c r="AB145" i="1"/>
  <c r="FL40" i="11"/>
  <c r="AD145" i="1"/>
  <c r="FP40" i="11"/>
  <c r="AF145" i="1"/>
  <c r="FT40" i="11"/>
  <c r="T145" i="1"/>
  <c r="EV40" i="11"/>
  <c r="AJ145" i="1"/>
  <c r="GB40" i="11"/>
  <c r="DH40" i="11" s="1"/>
  <c r="AL40" i="11" s="1"/>
  <c r="BG13" i="19"/>
  <c r="BH13" i="19" s="1"/>
  <c r="L13" i="19" s="1"/>
  <c r="BE15" i="19"/>
  <c r="BF15" i="19" s="1"/>
  <c r="K15" i="19" s="1"/>
  <c r="BA18" i="19"/>
  <c r="BC18" i="19" s="1"/>
  <c r="BJ11" i="19"/>
  <c r="M11" i="19" s="1"/>
  <c r="BD17" i="19"/>
  <c r="J17" i="19" s="1"/>
  <c r="BA18" i="11"/>
  <c r="AW24" i="11"/>
  <c r="AX24" i="11" s="1"/>
  <c r="AY22" i="11"/>
  <c r="E27" i="11"/>
  <c r="AU27" i="11"/>
  <c r="AT29" i="11"/>
  <c r="AY22" i="19"/>
  <c r="AU29" i="19"/>
  <c r="AT31" i="19"/>
  <c r="E31" i="19" s="1"/>
  <c r="S113" i="1"/>
  <c r="ET40" i="19"/>
  <c r="BZ40" i="19" s="1"/>
  <c r="U40" i="19" s="1"/>
  <c r="P113" i="1"/>
  <c r="EN40" i="19"/>
  <c r="AH113" i="1"/>
  <c r="FX40" i="19"/>
  <c r="N113" i="1"/>
  <c r="EJ40" i="19"/>
  <c r="T113" i="1"/>
  <c r="EV40" i="19"/>
  <c r="Q113" i="1"/>
  <c r="EP40" i="19"/>
  <c r="AK113" i="1"/>
  <c r="GD40" i="19"/>
  <c r="DJ40" i="19" s="1"/>
  <c r="AM40" i="19" s="1"/>
  <c r="AI113" i="1"/>
  <c r="FZ40" i="19"/>
  <c r="DF40" i="19" s="1"/>
  <c r="AK40" i="19" s="1"/>
  <c r="AG113" i="1"/>
  <c r="FV40" i="19"/>
  <c r="J113" i="1"/>
  <c r="EB40" i="19"/>
  <c r="H113" i="1"/>
  <c r="DX40" i="19"/>
  <c r="B113" i="1"/>
  <c r="DL40" i="19"/>
  <c r="AR40" i="19" s="1"/>
  <c r="O113" i="1"/>
  <c r="EL40" i="19"/>
  <c r="W113" i="1"/>
  <c r="FB40" i="19"/>
  <c r="AD113" i="1"/>
  <c r="FP40" i="19"/>
  <c r="AA113" i="1"/>
  <c r="FJ40" i="19"/>
  <c r="AJ113" i="1"/>
  <c r="GB40" i="19"/>
  <c r="DH40" i="19" s="1"/>
  <c r="AL40" i="19" s="1"/>
  <c r="C113" i="1"/>
  <c r="DN40" i="19"/>
  <c r="AB113" i="1"/>
  <c r="FL40" i="19"/>
  <c r="Y113" i="1"/>
  <c r="FF40" i="19"/>
  <c r="CL40" i="19" s="1"/>
  <c r="AA40" i="19" s="1"/>
  <c r="AC113" i="1"/>
  <c r="FN40" i="19"/>
  <c r="L113" i="1"/>
  <c r="EF40" i="19"/>
  <c r="D113" i="1"/>
  <c r="DP40" i="19"/>
  <c r="V113" i="1"/>
  <c r="EZ40" i="19"/>
  <c r="I113" i="1"/>
  <c r="DZ40" i="19"/>
  <c r="K113" i="1"/>
  <c r="ED40" i="19"/>
  <c r="Z113" i="1"/>
  <c r="FH40" i="19"/>
  <c r="U113" i="1"/>
  <c r="EX40" i="19"/>
  <c r="AF113" i="1"/>
  <c r="FT40" i="19"/>
  <c r="F113" i="1"/>
  <c r="DT40" i="19"/>
  <c r="R113" i="1"/>
  <c r="ER40" i="19"/>
  <c r="E113" i="1"/>
  <c r="DR40" i="19"/>
  <c r="X113" i="1"/>
  <c r="FD40" i="19"/>
  <c r="AE113" i="1"/>
  <c r="FR40" i="19"/>
  <c r="CX40" i="19" s="1"/>
  <c r="AG40" i="19" s="1"/>
  <c r="M113" i="1"/>
  <c r="EH40" i="19"/>
  <c r="BN40" i="19" s="1"/>
  <c r="O40" i="19" s="1"/>
  <c r="G113" i="1"/>
  <c r="DV40" i="19"/>
  <c r="BB40" i="19" s="1"/>
  <c r="I40" i="19" s="1"/>
  <c r="AV27" i="19" l="1"/>
  <c r="F27" i="19" s="1"/>
  <c r="AZ22" i="19"/>
  <c r="H22" i="19" s="1"/>
  <c r="BA20" i="19"/>
  <c r="BC20" i="19" s="1"/>
  <c r="AW26" i="19"/>
  <c r="AX26" i="19" s="1"/>
  <c r="G26" i="19" s="1"/>
  <c r="AZ22" i="11"/>
  <c r="H22" i="11" s="1"/>
  <c r="AW26" i="11"/>
  <c r="AX26" i="11" s="1"/>
  <c r="G26" i="11" s="1"/>
  <c r="BA20" i="11"/>
  <c r="BE15" i="11"/>
  <c r="BF15" i="11" s="1"/>
  <c r="K15" i="11" s="1"/>
  <c r="BC17" i="11"/>
  <c r="BD17" i="11" s="1"/>
  <c r="J17" i="11" s="1"/>
  <c r="BB18" i="11"/>
  <c r="I18" i="11" s="1"/>
  <c r="BD18" i="19"/>
  <c r="J18" i="19" s="1"/>
  <c r="BG15" i="19"/>
  <c r="BH15" i="19" s="1"/>
  <c r="L15" i="19" s="1"/>
  <c r="D40" i="11"/>
  <c r="AS40" i="11"/>
  <c r="AJ146" i="1"/>
  <c r="GB42" i="11" s="1"/>
  <c r="GB41" i="11"/>
  <c r="DH41" i="11" s="1"/>
  <c r="AL41" i="11" s="1"/>
  <c r="AL43" i="11" s="1"/>
  <c r="T146" i="1"/>
  <c r="EV42" i="11" s="1"/>
  <c r="EV41" i="11"/>
  <c r="AF146" i="1"/>
  <c r="FT42" i="11" s="1"/>
  <c r="FT41" i="11"/>
  <c r="AD146" i="1"/>
  <c r="FP42" i="11" s="1"/>
  <c r="FP41" i="11"/>
  <c r="AB146" i="1"/>
  <c r="FL42" i="11" s="1"/>
  <c r="FL41" i="11"/>
  <c r="Z146" i="1"/>
  <c r="FH42" i="11" s="1"/>
  <c r="FH41" i="11"/>
  <c r="CN41" i="11" s="1"/>
  <c r="AB41" i="11" s="1"/>
  <c r="AB43" i="11" s="1"/>
  <c r="X146" i="1"/>
  <c r="FD42" i="11" s="1"/>
  <c r="FD41" i="11"/>
  <c r="V146" i="1"/>
  <c r="EZ42" i="11" s="1"/>
  <c r="EZ41" i="11"/>
  <c r="R146" i="1"/>
  <c r="ER42" i="11" s="1"/>
  <c r="ER41" i="11"/>
  <c r="P146" i="1"/>
  <c r="EN42" i="11" s="1"/>
  <c r="EN41" i="11"/>
  <c r="N146" i="1"/>
  <c r="EJ42" i="11" s="1"/>
  <c r="EJ41" i="11"/>
  <c r="L146" i="1"/>
  <c r="EF42" i="11" s="1"/>
  <c r="EF41" i="11"/>
  <c r="J146" i="1"/>
  <c r="EB42" i="11" s="1"/>
  <c r="EB41" i="11"/>
  <c r="H146" i="1"/>
  <c r="DX42" i="11" s="1"/>
  <c r="DX41" i="11"/>
  <c r="F146" i="1"/>
  <c r="DT42" i="11" s="1"/>
  <c r="DT41" i="11"/>
  <c r="D146" i="1"/>
  <c r="DP42" i="11" s="1"/>
  <c r="DP41" i="11"/>
  <c r="B146" i="1"/>
  <c r="DL42" i="11" s="1"/>
  <c r="DL41" i="11"/>
  <c r="AR41" i="11" s="1"/>
  <c r="AI146" i="1"/>
  <c r="FZ42" i="11" s="1"/>
  <c r="FZ41" i="11"/>
  <c r="AG146" i="1"/>
  <c r="FV42" i="11" s="1"/>
  <c r="FV41" i="11"/>
  <c r="AE146" i="1"/>
  <c r="FR42" i="11" s="1"/>
  <c r="FR41" i="11"/>
  <c r="AC146" i="1"/>
  <c r="FN42" i="11" s="1"/>
  <c r="FN41" i="11"/>
  <c r="AA146" i="1"/>
  <c r="FJ42" i="11" s="1"/>
  <c r="FJ41" i="11"/>
  <c r="Y146" i="1"/>
  <c r="FF42" i="11" s="1"/>
  <c r="FF41" i="11"/>
  <c r="CL41" i="11" s="1"/>
  <c r="AA41" i="11" s="1"/>
  <c r="AA43" i="11" s="1"/>
  <c r="W146" i="1"/>
  <c r="FB42" i="11" s="1"/>
  <c r="FB41" i="11"/>
  <c r="U146" i="1"/>
  <c r="EX42" i="11" s="1"/>
  <c r="EX41" i="11"/>
  <c r="S146" i="1"/>
  <c r="ET42" i="11" s="1"/>
  <c r="ET41" i="11"/>
  <c r="BZ41" i="11" s="1"/>
  <c r="U41" i="11" s="1"/>
  <c r="U43" i="11" s="1"/>
  <c r="Q146" i="1"/>
  <c r="EP42" i="11" s="1"/>
  <c r="EP41" i="11"/>
  <c r="O146" i="1"/>
  <c r="EL42" i="11" s="1"/>
  <c r="EL41" i="11"/>
  <c r="M146" i="1"/>
  <c r="EH42" i="11" s="1"/>
  <c r="EH41" i="11"/>
  <c r="BN41" i="11" s="1"/>
  <c r="O41" i="11" s="1"/>
  <c r="O43" i="11" s="1"/>
  <c r="K146" i="1"/>
  <c r="ED42" i="11" s="1"/>
  <c r="ED41" i="11"/>
  <c r="I146" i="1"/>
  <c r="DZ42" i="11" s="1"/>
  <c r="DZ41" i="11"/>
  <c r="G146" i="1"/>
  <c r="DV42" i="11" s="1"/>
  <c r="DV41" i="11"/>
  <c r="E146" i="1"/>
  <c r="DR42" i="11" s="1"/>
  <c r="DR41" i="11"/>
  <c r="C146" i="1"/>
  <c r="DN42" i="11" s="1"/>
  <c r="DN41" i="11"/>
  <c r="AH146" i="1"/>
  <c r="FX42" i="11" s="1"/>
  <c r="FX41" i="11"/>
  <c r="AK146" i="1"/>
  <c r="GD42" i="11" s="1"/>
  <c r="GD41" i="11"/>
  <c r="DJ41" i="11" s="1"/>
  <c r="AM41" i="11" s="1"/>
  <c r="AM43" i="11" s="1"/>
  <c r="BE17" i="19"/>
  <c r="BF17" i="19" s="1"/>
  <c r="K17" i="19" s="1"/>
  <c r="BK11" i="19"/>
  <c r="AS40" i="19"/>
  <c r="D40" i="19"/>
  <c r="BI13" i="19"/>
  <c r="E29" i="11"/>
  <c r="AT31" i="11"/>
  <c r="AU29" i="11"/>
  <c r="BI11" i="11"/>
  <c r="L11" i="11"/>
  <c r="BA22" i="11"/>
  <c r="BG13" i="11"/>
  <c r="AY24" i="11"/>
  <c r="G24" i="11"/>
  <c r="AV27" i="11"/>
  <c r="F27" i="11" s="1"/>
  <c r="AY24" i="19"/>
  <c r="AU31" i="19"/>
  <c r="AT33" i="19"/>
  <c r="M114" i="1"/>
  <c r="EH41" i="19"/>
  <c r="BN41" i="19" s="1"/>
  <c r="O41" i="19" s="1"/>
  <c r="X114" i="1"/>
  <c r="FD41" i="19"/>
  <c r="R114" i="1"/>
  <c r="ER41" i="19"/>
  <c r="F114" i="1"/>
  <c r="DT41" i="19"/>
  <c r="U114" i="1"/>
  <c r="EX41" i="19"/>
  <c r="Z114" i="1"/>
  <c r="FH41" i="19"/>
  <c r="I114" i="1"/>
  <c r="DZ41" i="19"/>
  <c r="D114" i="1"/>
  <c r="DP41" i="19"/>
  <c r="AC114" i="1"/>
  <c r="FN41" i="19"/>
  <c r="C114" i="1"/>
  <c r="DN41" i="19"/>
  <c r="AA114" i="1"/>
  <c r="FJ41" i="19"/>
  <c r="W114" i="1"/>
  <c r="FB41" i="19"/>
  <c r="H114" i="1"/>
  <c r="DX41" i="19"/>
  <c r="AG114" i="1"/>
  <c r="FV41" i="19"/>
  <c r="Q114" i="1"/>
  <c r="EP41" i="19"/>
  <c r="N114" i="1"/>
  <c r="EJ41" i="19"/>
  <c r="P114" i="1"/>
  <c r="EN41" i="19"/>
  <c r="G114" i="1"/>
  <c r="DV41" i="19"/>
  <c r="BB41" i="19" s="1"/>
  <c r="I41" i="19" s="1"/>
  <c r="I43" i="19" s="1"/>
  <c r="I65" i="19" s="1"/>
  <c r="I66" i="19" s="1"/>
  <c r="AE114" i="1"/>
  <c r="FR41" i="19"/>
  <c r="CX41" i="19" s="1"/>
  <c r="AG41" i="19" s="1"/>
  <c r="AG43" i="19" s="1"/>
  <c r="AG65" i="19" s="1"/>
  <c r="AG66" i="19" s="1"/>
  <c r="E114" i="1"/>
  <c r="DR41" i="19"/>
  <c r="AF114" i="1"/>
  <c r="FT41" i="19"/>
  <c r="K114" i="1"/>
  <c r="ED41" i="19"/>
  <c r="V114" i="1"/>
  <c r="EZ41" i="19"/>
  <c r="L114" i="1"/>
  <c r="EF41" i="19"/>
  <c r="Y114" i="1"/>
  <c r="FF41" i="19"/>
  <c r="CL41" i="19" s="1"/>
  <c r="AA41" i="19" s="1"/>
  <c r="AA43" i="19" s="1"/>
  <c r="AA65" i="19" s="1"/>
  <c r="AA66" i="19" s="1"/>
  <c r="AB114" i="1"/>
  <c r="FL41" i="19"/>
  <c r="AJ114" i="1"/>
  <c r="GB41" i="19"/>
  <c r="DH41" i="19" s="1"/>
  <c r="AL41" i="19" s="1"/>
  <c r="AL43" i="19" s="1"/>
  <c r="AL65" i="19" s="1"/>
  <c r="AL66" i="19" s="1"/>
  <c r="AD114" i="1"/>
  <c r="FP41" i="19"/>
  <c r="O114" i="1"/>
  <c r="EL41" i="19"/>
  <c r="B114" i="1"/>
  <c r="DL41" i="19"/>
  <c r="AR41" i="19" s="1"/>
  <c r="J114" i="1"/>
  <c r="EB41" i="19"/>
  <c r="AI114" i="1"/>
  <c r="FZ41" i="19"/>
  <c r="DF41" i="19" s="1"/>
  <c r="AK41" i="19" s="1"/>
  <c r="AK43" i="19" s="1"/>
  <c r="AK65" i="19" s="1"/>
  <c r="AK66" i="19" s="1"/>
  <c r="AK114" i="1"/>
  <c r="GD41" i="19"/>
  <c r="DJ41" i="19" s="1"/>
  <c r="AM41" i="19" s="1"/>
  <c r="AM43" i="19" s="1"/>
  <c r="AM65" i="19" s="1"/>
  <c r="AM66" i="19" s="1"/>
  <c r="T114" i="1"/>
  <c r="EV41" i="19"/>
  <c r="AH114" i="1"/>
  <c r="FX41" i="19"/>
  <c r="S114" i="1"/>
  <c r="ET41" i="19"/>
  <c r="BZ41" i="19" s="1"/>
  <c r="U41" i="19" s="1"/>
  <c r="U43" i="19" s="1"/>
  <c r="U65" i="19" s="1"/>
  <c r="U66" i="19" s="1"/>
  <c r="AV29" i="19" l="1"/>
  <c r="F29" i="19" s="1"/>
  <c r="AW27" i="19"/>
  <c r="AX27" i="19" s="1"/>
  <c r="G27" i="19" s="1"/>
  <c r="AZ24" i="19"/>
  <c r="H24" i="19" s="1"/>
  <c r="BA22" i="19"/>
  <c r="BC22" i="19" s="1"/>
  <c r="AZ24" i="11"/>
  <c r="BA24" i="11" s="1"/>
  <c r="BE17" i="11"/>
  <c r="BF17" i="11" s="1"/>
  <c r="K17" i="11" s="1"/>
  <c r="AT35" i="19"/>
  <c r="E35" i="19" s="1"/>
  <c r="E33" i="19"/>
  <c r="BE18" i="19"/>
  <c r="BD20" i="19"/>
  <c r="BB20" i="11"/>
  <c r="BC18" i="11"/>
  <c r="BL11" i="19"/>
  <c r="N11" i="19" s="1"/>
  <c r="D41" i="11"/>
  <c r="D43" i="11" s="1"/>
  <c r="AS41" i="11"/>
  <c r="BG17" i="19"/>
  <c r="BH17" i="19" s="1"/>
  <c r="L17" i="19" s="1"/>
  <c r="AS41" i="19"/>
  <c r="D41" i="19"/>
  <c r="D43" i="19" s="1"/>
  <c r="D65" i="19" s="1"/>
  <c r="D66" i="19" s="1"/>
  <c r="BJ13" i="19"/>
  <c r="M13" i="19" s="1"/>
  <c r="BI15" i="19"/>
  <c r="BF18" i="19"/>
  <c r="K18" i="19" s="1"/>
  <c r="AY26" i="11"/>
  <c r="AV29" i="11"/>
  <c r="F29" i="11" s="1"/>
  <c r="BH13" i="11"/>
  <c r="BG15" i="11"/>
  <c r="AW27" i="11"/>
  <c r="BJ11" i="11"/>
  <c r="E31" i="11"/>
  <c r="AU31" i="11"/>
  <c r="AT33" i="11"/>
  <c r="AY26" i="19"/>
  <c r="AU33" i="19"/>
  <c r="AW29" i="19"/>
  <c r="AT36" i="19"/>
  <c r="E36" i="19" s="1"/>
  <c r="ET42" i="19"/>
  <c r="EV42" i="19"/>
  <c r="FZ42" i="19"/>
  <c r="DL42" i="19"/>
  <c r="FP42" i="19"/>
  <c r="FL42" i="19"/>
  <c r="FF42" i="19"/>
  <c r="EZ42" i="19"/>
  <c r="FT42" i="19"/>
  <c r="DR42" i="19"/>
  <c r="DV42" i="19"/>
  <c r="EJ42" i="19"/>
  <c r="DX42" i="19"/>
  <c r="FJ42" i="19"/>
  <c r="FN42" i="19"/>
  <c r="DZ42" i="19"/>
  <c r="EX42" i="19"/>
  <c r="ER42" i="19"/>
  <c r="EH42" i="19"/>
  <c r="FX42" i="19"/>
  <c r="GD42" i="19"/>
  <c r="EB42" i="19"/>
  <c r="EL42" i="19"/>
  <c r="GB42" i="19"/>
  <c r="EF42" i="19"/>
  <c r="ED42" i="19"/>
  <c r="FR42" i="19"/>
  <c r="EN42" i="19"/>
  <c r="EP42" i="19"/>
  <c r="FV42" i="19"/>
  <c r="FB42" i="19"/>
  <c r="DN42" i="19"/>
  <c r="DP42" i="19"/>
  <c r="FH42" i="19"/>
  <c r="DT42" i="19"/>
  <c r="FD42" i="19"/>
  <c r="AZ26" i="19" l="1"/>
  <c r="H26" i="19" s="1"/>
  <c r="AV31" i="19"/>
  <c r="F31" i="19" s="1"/>
  <c r="BA24" i="19"/>
  <c r="BC24" i="19" s="1"/>
  <c r="AU35" i="19"/>
  <c r="H24" i="11"/>
  <c r="AZ26" i="11"/>
  <c r="H26" i="11" s="1"/>
  <c r="BD22" i="19"/>
  <c r="J22" i="19" s="1"/>
  <c r="J20" i="19"/>
  <c r="BE20" i="19"/>
  <c r="BF20" i="19" s="1"/>
  <c r="K20" i="19" s="1"/>
  <c r="BD18" i="11"/>
  <c r="BE18" i="11" s="1"/>
  <c r="BF18" i="11" s="1"/>
  <c r="I20" i="11"/>
  <c r="BC20" i="11"/>
  <c r="BB22" i="11"/>
  <c r="BM11" i="19"/>
  <c r="BO11" i="19" s="1"/>
  <c r="AW29" i="11"/>
  <c r="BG18" i="19"/>
  <c r="BJ15" i="19"/>
  <c r="M15" i="19" s="1"/>
  <c r="BK13" i="19"/>
  <c r="BI17" i="19"/>
  <c r="BH15" i="11"/>
  <c r="L15" i="11" s="1"/>
  <c r="L13" i="11"/>
  <c r="E33" i="11"/>
  <c r="AU33" i="11"/>
  <c r="AT35" i="11"/>
  <c r="BK11" i="11"/>
  <c r="M11" i="11"/>
  <c r="AX27" i="11"/>
  <c r="G27" i="11" s="1"/>
  <c r="AV31" i="11"/>
  <c r="F31" i="11" s="1"/>
  <c r="BI13" i="11"/>
  <c r="BG17" i="11"/>
  <c r="AY27" i="19"/>
  <c r="AX29" i="19"/>
  <c r="G29" i="19" s="1"/>
  <c r="AT38" i="19"/>
  <c r="E38" i="19" s="1"/>
  <c r="AU36" i="19"/>
  <c r="BA26" i="19" l="1"/>
  <c r="BC26" i="19" s="1"/>
  <c r="AW31" i="19"/>
  <c r="AX31" i="19" s="1"/>
  <c r="G31" i="19" s="1"/>
  <c r="AV33" i="19"/>
  <c r="F33" i="19" s="1"/>
  <c r="BA26" i="11"/>
  <c r="BE22" i="19"/>
  <c r="BF22" i="19" s="1"/>
  <c r="K22" i="19" s="1"/>
  <c r="BD24" i="19"/>
  <c r="BE24" i="19" s="1"/>
  <c r="BP11" i="19"/>
  <c r="P11" i="19" s="1"/>
  <c r="J18" i="11"/>
  <c r="BD20" i="11"/>
  <c r="I22" i="11"/>
  <c r="BC22" i="11"/>
  <c r="BB24" i="11"/>
  <c r="BL11" i="11"/>
  <c r="N11" i="11" s="1"/>
  <c r="BL13" i="19"/>
  <c r="N13" i="19" s="1"/>
  <c r="BH17" i="11"/>
  <c r="L17" i="11" s="1"/>
  <c r="BI15" i="11"/>
  <c r="BK15" i="19"/>
  <c r="BH18" i="19"/>
  <c r="L18" i="19" s="1"/>
  <c r="BJ17" i="19"/>
  <c r="M17" i="19" s="1"/>
  <c r="BJ13" i="11"/>
  <c r="AY27" i="11"/>
  <c r="BG18" i="11"/>
  <c r="K18" i="11"/>
  <c r="AX29" i="11"/>
  <c r="AW31" i="11"/>
  <c r="E35" i="11"/>
  <c r="AU35" i="11"/>
  <c r="AT36" i="11"/>
  <c r="AV33" i="11"/>
  <c r="F33" i="11" s="1"/>
  <c r="BG20" i="19"/>
  <c r="AY29" i="19"/>
  <c r="AZ27" i="19"/>
  <c r="H27" i="19" s="1"/>
  <c r="AU38" i="19"/>
  <c r="AT40" i="19"/>
  <c r="E40" i="19" s="1"/>
  <c r="O43" i="19"/>
  <c r="O65" i="19" s="1"/>
  <c r="O66" i="19" s="1"/>
  <c r="AV35" i="19" l="1"/>
  <c r="F35" i="19" s="1"/>
  <c r="AW33" i="19"/>
  <c r="AX33" i="19" s="1"/>
  <c r="G33" i="19" s="1"/>
  <c r="BD26" i="19"/>
  <c r="J26" i="19" s="1"/>
  <c r="J24" i="19"/>
  <c r="BQ11" i="19"/>
  <c r="BR11" i="19" s="1"/>
  <c r="Q11" i="19" s="1"/>
  <c r="BD22" i="11"/>
  <c r="BE22" i="11" s="1"/>
  <c r="J20" i="11"/>
  <c r="BE20" i="11"/>
  <c r="BF20" i="11" s="1"/>
  <c r="K20" i="11" s="1"/>
  <c r="I24" i="11"/>
  <c r="BC24" i="11"/>
  <c r="BB26" i="11"/>
  <c r="BM11" i="11"/>
  <c r="BO11" i="11" s="1"/>
  <c r="BL15" i="19"/>
  <c r="N15" i="19" s="1"/>
  <c r="BM13" i="19"/>
  <c r="BO13" i="19" s="1"/>
  <c r="BI17" i="11"/>
  <c r="BH18" i="11"/>
  <c r="L18" i="11" s="1"/>
  <c r="BK17" i="19"/>
  <c r="BI18" i="19"/>
  <c r="E36" i="11"/>
  <c r="AU36" i="11"/>
  <c r="AT38" i="11"/>
  <c r="G29" i="11"/>
  <c r="AY29" i="11"/>
  <c r="AV35" i="11"/>
  <c r="F35" i="11" s="1"/>
  <c r="BK13" i="11"/>
  <c r="BL13" i="11" s="1"/>
  <c r="N13" i="11" s="1"/>
  <c r="M13" i="11"/>
  <c r="AX31" i="11"/>
  <c r="G31" i="11" s="1"/>
  <c r="AW33" i="11"/>
  <c r="AZ27" i="11"/>
  <c r="H27" i="11" s="1"/>
  <c r="BJ15" i="11"/>
  <c r="BG22" i="19"/>
  <c r="AY31" i="19"/>
  <c r="BA27" i="19"/>
  <c r="BC27" i="19" s="1"/>
  <c r="BH20" i="19"/>
  <c r="L20" i="19" s="1"/>
  <c r="BF24" i="19"/>
  <c r="K24" i="19" s="1"/>
  <c r="AZ29" i="19"/>
  <c r="H29" i="19" s="1"/>
  <c r="AV36" i="19"/>
  <c r="AU40" i="19"/>
  <c r="AT41" i="19"/>
  <c r="E41" i="19" s="1"/>
  <c r="AW35" i="19" l="1"/>
  <c r="BD27" i="19"/>
  <c r="J27" i="19" s="1"/>
  <c r="BE26" i="19"/>
  <c r="BF26" i="19" s="1"/>
  <c r="K26" i="19" s="1"/>
  <c r="BS11" i="19"/>
  <c r="BT11" i="19" s="1"/>
  <c r="R11" i="19" s="1"/>
  <c r="BG20" i="11"/>
  <c r="BH20" i="11" s="1"/>
  <c r="L20" i="11" s="1"/>
  <c r="BF22" i="11"/>
  <c r="K22" i="11" s="1"/>
  <c r="BP13" i="19"/>
  <c r="BP11" i="11"/>
  <c r="P11" i="11" s="1"/>
  <c r="J22" i="11"/>
  <c r="BD24" i="11"/>
  <c r="BI18" i="11"/>
  <c r="BM13" i="11"/>
  <c r="BO13" i="11" s="1"/>
  <c r="I26" i="11"/>
  <c r="BC26" i="11"/>
  <c r="BL17" i="19"/>
  <c r="N17" i="19" s="1"/>
  <c r="BM15" i="19"/>
  <c r="BO15" i="19" s="1"/>
  <c r="BJ18" i="19"/>
  <c r="M18" i="19" s="1"/>
  <c r="AV36" i="11"/>
  <c r="F36" i="11" s="1"/>
  <c r="AW35" i="11"/>
  <c r="M15" i="11"/>
  <c r="BK15" i="11"/>
  <c r="BJ17" i="11"/>
  <c r="AX33" i="11"/>
  <c r="AY33" i="11" s="1"/>
  <c r="BA27" i="11"/>
  <c r="AY31" i="11"/>
  <c r="AZ29" i="11"/>
  <c r="H29" i="11" s="1"/>
  <c r="E38" i="11"/>
  <c r="AT40" i="11"/>
  <c r="AU38" i="11"/>
  <c r="BG24" i="19"/>
  <c r="BI20" i="19"/>
  <c r="AV38" i="19"/>
  <c r="F38" i="19" s="1"/>
  <c r="F36" i="19"/>
  <c r="BA29" i="19"/>
  <c r="BC29" i="19" s="1"/>
  <c r="BH22" i="19"/>
  <c r="L22" i="19" s="1"/>
  <c r="AY33" i="19"/>
  <c r="AX35" i="19"/>
  <c r="G35" i="19" s="1"/>
  <c r="AZ31" i="19"/>
  <c r="H31" i="19" s="1"/>
  <c r="E43" i="19"/>
  <c r="E65" i="19" s="1"/>
  <c r="E66" i="19" s="1"/>
  <c r="AU41" i="19"/>
  <c r="AW36" i="19"/>
  <c r="BD29" i="19" l="1"/>
  <c r="J29" i="19" s="1"/>
  <c r="BE27" i="19"/>
  <c r="BF27" i="19" s="1"/>
  <c r="K27" i="19" s="1"/>
  <c r="BQ13" i="19"/>
  <c r="BR13" i="19" s="1"/>
  <c r="Q13" i="19" s="1"/>
  <c r="P13" i="19"/>
  <c r="BP13" i="11"/>
  <c r="BQ13" i="11" s="1"/>
  <c r="BG22" i="11"/>
  <c r="BH22" i="11" s="1"/>
  <c r="L22" i="11" s="1"/>
  <c r="BQ11" i="11"/>
  <c r="BP15" i="19"/>
  <c r="P15" i="19" s="1"/>
  <c r="J24" i="11"/>
  <c r="BD26" i="11"/>
  <c r="J26" i="11" s="1"/>
  <c r="BE24" i="11"/>
  <c r="BF24" i="11" s="1"/>
  <c r="K24" i="11" s="1"/>
  <c r="BB27" i="11"/>
  <c r="I27" i="11" s="1"/>
  <c r="BL15" i="11"/>
  <c r="N15" i="11" s="1"/>
  <c r="BM17" i="19"/>
  <c r="BO17" i="19" s="1"/>
  <c r="BI20" i="11"/>
  <c r="BK18" i="19"/>
  <c r="BU11" i="19"/>
  <c r="AW36" i="11"/>
  <c r="BA29" i="11"/>
  <c r="E40" i="11"/>
  <c r="AU40" i="11"/>
  <c r="AT41" i="11"/>
  <c r="AZ31" i="11"/>
  <c r="H31" i="11" s="1"/>
  <c r="AV38" i="11"/>
  <c r="F38" i="11" s="1"/>
  <c r="AX35" i="11"/>
  <c r="G33" i="11"/>
  <c r="M17" i="11"/>
  <c r="BJ18" i="11"/>
  <c r="BK17" i="11"/>
  <c r="BG26" i="19"/>
  <c r="BI22" i="19"/>
  <c r="AZ33" i="19"/>
  <c r="H33" i="19" s="1"/>
  <c r="AV40" i="19"/>
  <c r="F40" i="19" s="1"/>
  <c r="AW38" i="19"/>
  <c r="BH24" i="19"/>
  <c r="L24" i="19" s="1"/>
  <c r="BJ20" i="19"/>
  <c r="M20" i="19" s="1"/>
  <c r="AX36" i="19"/>
  <c r="G36" i="19" s="1"/>
  <c r="AY35" i="19"/>
  <c r="BA31" i="19"/>
  <c r="BC31" i="19" s="1"/>
  <c r="BR11" i="11" l="1"/>
  <c r="Q11" i="11" s="1"/>
  <c r="BE29" i="19"/>
  <c r="BF29" i="19" s="1"/>
  <c r="K29" i="19" s="1"/>
  <c r="P13" i="11"/>
  <c r="BS13" i="19"/>
  <c r="BT13" i="19" s="1"/>
  <c r="R13" i="19" s="1"/>
  <c r="BA33" i="19"/>
  <c r="BC33" i="19" s="1"/>
  <c r="AV41" i="19"/>
  <c r="AW41" i="19" s="1"/>
  <c r="BG24" i="11"/>
  <c r="BH24" i="11" s="1"/>
  <c r="L24" i="11" s="1"/>
  <c r="BE26" i="11"/>
  <c r="BF26" i="11" s="1"/>
  <c r="K26" i="11" s="1"/>
  <c r="BQ15" i="19"/>
  <c r="BP17" i="19"/>
  <c r="P17" i="19" s="1"/>
  <c r="BM15" i="11"/>
  <c r="BO15" i="11" s="1"/>
  <c r="BL17" i="11"/>
  <c r="N17" i="11" s="1"/>
  <c r="BB29" i="11"/>
  <c r="I29" i="11" s="1"/>
  <c r="BC27" i="11"/>
  <c r="BL18" i="19"/>
  <c r="N18" i="19" s="1"/>
  <c r="AZ35" i="19"/>
  <c r="H35" i="19" s="1"/>
  <c r="BH26" i="19"/>
  <c r="L26" i="19" s="1"/>
  <c r="AW40" i="19"/>
  <c r="BV11" i="19"/>
  <c r="S11" i="19" s="1"/>
  <c r="AZ33" i="11"/>
  <c r="H33" i="11" s="1"/>
  <c r="M18" i="11"/>
  <c r="BK18" i="11"/>
  <c r="BJ20" i="11"/>
  <c r="AW38" i="11"/>
  <c r="AU41" i="11"/>
  <c r="E41" i="11"/>
  <c r="E43" i="11" s="1"/>
  <c r="G35" i="11"/>
  <c r="AY35" i="11"/>
  <c r="AX36" i="11"/>
  <c r="BA31" i="11"/>
  <c r="AV40" i="11"/>
  <c r="F40" i="11" s="1"/>
  <c r="BI22" i="11"/>
  <c r="BI24" i="19"/>
  <c r="BG27" i="19"/>
  <c r="BK20" i="19"/>
  <c r="BJ22" i="19"/>
  <c r="M22" i="19" s="1"/>
  <c r="AX38" i="19"/>
  <c r="G38" i="19" s="1"/>
  <c r="AY36" i="19"/>
  <c r="BD31" i="19"/>
  <c r="J31" i="19" s="1"/>
  <c r="BR13" i="11" l="1"/>
  <c r="BS11" i="11"/>
  <c r="F41" i="19"/>
  <c r="F43" i="19" s="1"/>
  <c r="F65" i="19" s="1"/>
  <c r="F66" i="19" s="1"/>
  <c r="BU13" i="19"/>
  <c r="BV13" i="19" s="1"/>
  <c r="S13" i="19" s="1"/>
  <c r="BM17" i="11"/>
  <c r="BO17" i="11" s="1"/>
  <c r="BG26" i="11"/>
  <c r="BH26" i="11" s="1"/>
  <c r="BD27" i="11"/>
  <c r="BE27" i="11" s="1"/>
  <c r="BF27" i="11" s="1"/>
  <c r="K27" i="11" s="1"/>
  <c r="BP15" i="11"/>
  <c r="BQ15" i="11" s="1"/>
  <c r="BR15" i="19"/>
  <c r="BQ17" i="19"/>
  <c r="BC29" i="11"/>
  <c r="BI26" i="19"/>
  <c r="BB31" i="11"/>
  <c r="I31" i="11" s="1"/>
  <c r="BL18" i="11"/>
  <c r="N18" i="11" s="1"/>
  <c r="BL20" i="19"/>
  <c r="N20" i="19" s="1"/>
  <c r="BM18" i="19"/>
  <c r="BO18" i="19" s="1"/>
  <c r="BP18" i="19" s="1"/>
  <c r="P18" i="19" s="1"/>
  <c r="BA35" i="19"/>
  <c r="BC35" i="19" s="1"/>
  <c r="AZ35" i="11"/>
  <c r="H35" i="11" s="1"/>
  <c r="AZ36" i="19"/>
  <c r="H36" i="19" s="1"/>
  <c r="AV41" i="11"/>
  <c r="F41" i="11" s="1"/>
  <c r="F43" i="11" s="1"/>
  <c r="BA33" i="11"/>
  <c r="BW11" i="19"/>
  <c r="AW40" i="11"/>
  <c r="G36" i="11"/>
  <c r="AX38" i="11"/>
  <c r="G38" i="11" s="1"/>
  <c r="AY36" i="11"/>
  <c r="BI24" i="11"/>
  <c r="BJ22" i="11"/>
  <c r="M22" i="11" s="1"/>
  <c r="M20" i="11"/>
  <c r="BK20" i="11"/>
  <c r="BG29" i="19"/>
  <c r="BK22" i="19"/>
  <c r="BD33" i="19"/>
  <c r="J33" i="19" s="1"/>
  <c r="AY38" i="19"/>
  <c r="AX40" i="19"/>
  <c r="G40" i="19" s="1"/>
  <c r="BJ24" i="19"/>
  <c r="M24" i="19" s="1"/>
  <c r="BH27" i="19"/>
  <c r="L27" i="19" s="1"/>
  <c r="BE31" i="19"/>
  <c r="BT11" i="11" l="1"/>
  <c r="R11" i="11" s="1"/>
  <c r="Q13" i="11"/>
  <c r="BR15" i="11"/>
  <c r="Q15" i="11" s="1"/>
  <c r="BS13" i="11"/>
  <c r="BS15" i="19"/>
  <c r="Q15" i="19"/>
  <c r="BE33" i="19"/>
  <c r="BT15" i="19"/>
  <c r="R15" i="19" s="1"/>
  <c r="BQ18" i="19"/>
  <c r="BR17" i="19"/>
  <c r="Q17" i="19" s="1"/>
  <c r="P15" i="11"/>
  <c r="BP17" i="11"/>
  <c r="J27" i="11"/>
  <c r="BD29" i="11"/>
  <c r="BM18" i="11"/>
  <c r="BO18" i="11" s="1"/>
  <c r="BL20" i="11"/>
  <c r="N20" i="11" s="1"/>
  <c r="BB33" i="11"/>
  <c r="I33" i="11" s="1"/>
  <c r="BC31" i="11"/>
  <c r="BX11" i="19"/>
  <c r="T11" i="19" s="1"/>
  <c r="AW41" i="11"/>
  <c r="BA36" i="19"/>
  <c r="BC36" i="19" s="1"/>
  <c r="AZ38" i="19"/>
  <c r="H38" i="19" s="1"/>
  <c r="AZ36" i="11"/>
  <c r="H36" i="11" s="1"/>
  <c r="BM20" i="19"/>
  <c r="BO20" i="19" s="1"/>
  <c r="BP20" i="19" s="1"/>
  <c r="P20" i="19" s="1"/>
  <c r="BL22" i="19"/>
  <c r="N22" i="19" s="1"/>
  <c r="BA35" i="11"/>
  <c r="BD35" i="19"/>
  <c r="J35" i="19" s="1"/>
  <c r="BW13" i="19"/>
  <c r="AY38" i="11"/>
  <c r="AX40" i="11"/>
  <c r="G40" i="11" s="1"/>
  <c r="BK22" i="11"/>
  <c r="BG27" i="11"/>
  <c r="BH27" i="11" s="1"/>
  <c r="L27" i="11" s="1"/>
  <c r="BI26" i="11"/>
  <c r="L26" i="11"/>
  <c r="BJ24" i="11"/>
  <c r="AX41" i="19"/>
  <c r="G41" i="19" s="1"/>
  <c r="G43" i="19" s="1"/>
  <c r="G65" i="19" s="1"/>
  <c r="G66" i="19" s="1"/>
  <c r="BI27" i="19"/>
  <c r="BK24" i="19"/>
  <c r="AY40" i="19"/>
  <c r="BJ26" i="19"/>
  <c r="M26" i="19" s="1"/>
  <c r="BH29" i="19"/>
  <c r="L29" i="19" s="1"/>
  <c r="BF31" i="19"/>
  <c r="K31" i="19" s="1"/>
  <c r="BT13" i="11" l="1"/>
  <c r="R13" i="11" s="1"/>
  <c r="BU11" i="11"/>
  <c r="BS15" i="11"/>
  <c r="AZ38" i="11"/>
  <c r="H38" i="11" s="1"/>
  <c r="BQ20" i="19"/>
  <c r="BU15" i="19"/>
  <c r="BA36" i="11"/>
  <c r="J29" i="11"/>
  <c r="BD31" i="11"/>
  <c r="BE29" i="11"/>
  <c r="BF29" i="11" s="1"/>
  <c r="K29" i="11" s="1"/>
  <c r="P17" i="11"/>
  <c r="BQ17" i="11"/>
  <c r="BP18" i="11"/>
  <c r="BS17" i="19"/>
  <c r="BR18" i="19"/>
  <c r="Q18" i="19" s="1"/>
  <c r="BC33" i="11"/>
  <c r="BB35" i="11"/>
  <c r="I35" i="11" s="1"/>
  <c r="BL22" i="11"/>
  <c r="N22" i="11" s="1"/>
  <c r="BM20" i="11"/>
  <c r="BO20" i="11" s="1"/>
  <c r="BX13" i="19"/>
  <c r="T13" i="19" s="1"/>
  <c r="BY11" i="19"/>
  <c r="CA11" i="19" s="1"/>
  <c r="BA38" i="19"/>
  <c r="BC38" i="19" s="1"/>
  <c r="AZ40" i="19"/>
  <c r="H40" i="19" s="1"/>
  <c r="BE35" i="19"/>
  <c r="BL24" i="19"/>
  <c r="N24" i="19" s="1"/>
  <c r="BM22" i="19"/>
  <c r="BO22" i="19" s="1"/>
  <c r="AY40" i="11"/>
  <c r="BD36" i="19"/>
  <c r="J36" i="19" s="1"/>
  <c r="AX41" i="11"/>
  <c r="G41" i="11" s="1"/>
  <c r="G43" i="11" s="1"/>
  <c r="BK24" i="11"/>
  <c r="M24" i="11"/>
  <c r="BI27" i="11"/>
  <c r="BJ26" i="11"/>
  <c r="BK26" i="11" s="1"/>
  <c r="BF33" i="19"/>
  <c r="K33" i="19" s="1"/>
  <c r="AY41" i="19"/>
  <c r="BK26" i="19"/>
  <c r="BI29" i="19"/>
  <c r="BJ27" i="19"/>
  <c r="M27" i="19" s="1"/>
  <c r="BG31" i="19"/>
  <c r="BH31" i="19" s="1"/>
  <c r="L31" i="19" s="1"/>
  <c r="BT15" i="11" l="1"/>
  <c r="R15" i="11" s="1"/>
  <c r="BV11" i="11"/>
  <c r="S11" i="11" s="1"/>
  <c r="BU13" i="11"/>
  <c r="BR17" i="11"/>
  <c r="Q17" i="11" s="1"/>
  <c r="BV15" i="19"/>
  <c r="BA38" i="11"/>
  <c r="BG29" i="11"/>
  <c r="BH29" i="11" s="1"/>
  <c r="L29" i="11" s="1"/>
  <c r="AZ40" i="11"/>
  <c r="H40" i="11" s="1"/>
  <c r="BC35" i="11"/>
  <c r="BP22" i="19"/>
  <c r="BT17" i="19"/>
  <c r="R17" i="19" s="1"/>
  <c r="P18" i="11"/>
  <c r="BQ18" i="11"/>
  <c r="BP20" i="11"/>
  <c r="BQ20" i="11" s="1"/>
  <c r="J31" i="11"/>
  <c r="BD33" i="11"/>
  <c r="BE31" i="11"/>
  <c r="BF31" i="11" s="1"/>
  <c r="K31" i="11" s="1"/>
  <c r="BS18" i="19"/>
  <c r="BR20" i="19"/>
  <c r="Q20" i="19" s="1"/>
  <c r="BB36" i="11"/>
  <c r="I36" i="11" s="1"/>
  <c r="BA40" i="19"/>
  <c r="BC40" i="19" s="1"/>
  <c r="BL24" i="11"/>
  <c r="N24" i="11" s="1"/>
  <c r="BM22" i="11"/>
  <c r="BO22" i="11" s="1"/>
  <c r="CB11" i="19"/>
  <c r="BY13" i="19"/>
  <c r="CA13" i="19" s="1"/>
  <c r="AZ41" i="19"/>
  <c r="H41" i="19" s="1"/>
  <c r="H43" i="19" s="1"/>
  <c r="H65" i="19" s="1"/>
  <c r="H66" i="19" s="1"/>
  <c r="BM24" i="19"/>
  <c r="BO24" i="19" s="1"/>
  <c r="BL26" i="19"/>
  <c r="N26" i="19" s="1"/>
  <c r="BE36" i="19"/>
  <c r="BD38" i="19"/>
  <c r="J38" i="19" s="1"/>
  <c r="BF35" i="19"/>
  <c r="K35" i="19" s="1"/>
  <c r="AY41" i="11"/>
  <c r="BJ27" i="11"/>
  <c r="M27" i="11" s="1"/>
  <c r="M26" i="11"/>
  <c r="BG33" i="19"/>
  <c r="BH33" i="19" s="1"/>
  <c r="L33" i="19" s="1"/>
  <c r="BK27" i="19"/>
  <c r="BI31" i="19"/>
  <c r="BJ29" i="19"/>
  <c r="M29" i="19" s="1"/>
  <c r="BW11" i="11" l="1"/>
  <c r="BU15" i="11"/>
  <c r="BV13" i="11"/>
  <c r="S13" i="11" s="1"/>
  <c r="BR18" i="11"/>
  <c r="Q18" i="11" s="1"/>
  <c r="BS17" i="11"/>
  <c r="S15" i="19"/>
  <c r="BW15" i="19"/>
  <c r="BX15" i="19" s="1"/>
  <c r="T15" i="19" s="1"/>
  <c r="BI29" i="11"/>
  <c r="BJ29" i="11" s="1"/>
  <c r="M29" i="11" s="1"/>
  <c r="BA40" i="11"/>
  <c r="AZ41" i="11"/>
  <c r="H41" i="11" s="1"/>
  <c r="H43" i="11" s="1"/>
  <c r="BQ22" i="19"/>
  <c r="BR22" i="19" s="1"/>
  <c r="Q22" i="19" s="1"/>
  <c r="P22" i="19"/>
  <c r="BB38" i="11"/>
  <c r="I38" i="11" s="1"/>
  <c r="BG31" i="11"/>
  <c r="BH31" i="11" s="1"/>
  <c r="BI31" i="11" s="1"/>
  <c r="BU17" i="19"/>
  <c r="V11" i="19"/>
  <c r="CB13" i="19"/>
  <c r="V13" i="19" s="1"/>
  <c r="BT18" i="19"/>
  <c r="R18" i="19" s="1"/>
  <c r="BD35" i="11"/>
  <c r="J33" i="11"/>
  <c r="BP22" i="11"/>
  <c r="BQ22" i="11" s="1"/>
  <c r="P20" i="11"/>
  <c r="BP24" i="19"/>
  <c r="P24" i="19" s="1"/>
  <c r="BS20" i="19"/>
  <c r="BE33" i="11"/>
  <c r="BF33" i="11" s="1"/>
  <c r="K33" i="11" s="1"/>
  <c r="BC36" i="11"/>
  <c r="BL26" i="11"/>
  <c r="N26" i="11" s="1"/>
  <c r="BD40" i="19"/>
  <c r="J40" i="19" s="1"/>
  <c r="BM24" i="11"/>
  <c r="BO24" i="11" s="1"/>
  <c r="BA41" i="19"/>
  <c r="BC41" i="19" s="1"/>
  <c r="CC11" i="19"/>
  <c r="BE38" i="19"/>
  <c r="BM26" i="19"/>
  <c r="BO26" i="19" s="1"/>
  <c r="BL27" i="19"/>
  <c r="N27" i="19" s="1"/>
  <c r="BG35" i="19"/>
  <c r="BH35" i="19" s="1"/>
  <c r="L35" i="19" s="1"/>
  <c r="BF36" i="19"/>
  <c r="K36" i="19" s="1"/>
  <c r="BK27" i="11"/>
  <c r="BK29" i="19"/>
  <c r="BJ31" i="19"/>
  <c r="M31" i="19" s="1"/>
  <c r="BI33" i="19"/>
  <c r="BX11" i="11" l="1"/>
  <c r="T11" i="11" s="1"/>
  <c r="BW13" i="11"/>
  <c r="BV15" i="11"/>
  <c r="BS18" i="11"/>
  <c r="BT17" i="11"/>
  <c r="R17" i="11" s="1"/>
  <c r="BR20" i="11"/>
  <c r="BY15" i="19"/>
  <c r="CA15" i="19" s="1"/>
  <c r="BV17" i="19"/>
  <c r="S17" i="19" s="1"/>
  <c r="BB40" i="11"/>
  <c r="I40" i="11" s="1"/>
  <c r="BA41" i="11"/>
  <c r="BC38" i="11"/>
  <c r="L31" i="11"/>
  <c r="BS22" i="19"/>
  <c r="BD41" i="19"/>
  <c r="J41" i="19" s="1"/>
  <c r="J43" i="19" s="1"/>
  <c r="J65" i="19" s="1"/>
  <c r="J66" i="19" s="1"/>
  <c r="BE40" i="19"/>
  <c r="BG33" i="11"/>
  <c r="BH33" i="11" s="1"/>
  <c r="L33" i="11" s="1"/>
  <c r="BU18" i="19"/>
  <c r="BP26" i="19"/>
  <c r="P22" i="11"/>
  <c r="BP24" i="11"/>
  <c r="J35" i="11"/>
  <c r="BD36" i="11"/>
  <c r="BE35" i="11"/>
  <c r="BF35" i="11" s="1"/>
  <c r="BG35" i="11" s="1"/>
  <c r="BT20" i="19"/>
  <c r="R20" i="19" s="1"/>
  <c r="CB15" i="19"/>
  <c r="CC13" i="19"/>
  <c r="BQ24" i="19"/>
  <c r="BR24" i="19" s="1"/>
  <c r="Q24" i="19" s="1"/>
  <c r="BM26" i="11"/>
  <c r="BO26" i="11" s="1"/>
  <c r="CD11" i="19"/>
  <c r="CE11" i="19" s="1"/>
  <c r="BB41" i="11"/>
  <c r="I41" i="11" s="1"/>
  <c r="BL27" i="11"/>
  <c r="N27" i="11" s="1"/>
  <c r="BM27" i="19"/>
  <c r="BO27" i="19" s="1"/>
  <c r="BL29" i="19"/>
  <c r="N29" i="19" s="1"/>
  <c r="BG36" i="19"/>
  <c r="BH36" i="19" s="1"/>
  <c r="L36" i="19" s="1"/>
  <c r="BF38" i="19"/>
  <c r="K38" i="19" s="1"/>
  <c r="BJ31" i="11"/>
  <c r="BK31" i="11" s="1"/>
  <c r="BK29" i="11"/>
  <c r="BK31" i="19"/>
  <c r="BI35" i="19"/>
  <c r="BJ33" i="19"/>
  <c r="M33" i="19" s="1"/>
  <c r="BX13" i="11" l="1"/>
  <c r="T13" i="11" s="1"/>
  <c r="BY11" i="11"/>
  <c r="CA11" i="11" s="1"/>
  <c r="BT18" i="11"/>
  <c r="R18" i="11" s="1"/>
  <c r="BU17" i="11"/>
  <c r="S15" i="11"/>
  <c r="BW15" i="11"/>
  <c r="Q20" i="11"/>
  <c r="BS20" i="11"/>
  <c r="BR22" i="11"/>
  <c r="BV18" i="19"/>
  <c r="S18" i="19" s="1"/>
  <c r="BW17" i="19"/>
  <c r="BC40" i="11"/>
  <c r="I43" i="11"/>
  <c r="CC15" i="19"/>
  <c r="V15" i="19"/>
  <c r="BQ26" i="19"/>
  <c r="BR26" i="19" s="1"/>
  <c r="P26" i="19"/>
  <c r="BE41" i="19"/>
  <c r="K35" i="11"/>
  <c r="BT22" i="19"/>
  <c r="R22" i="19" s="1"/>
  <c r="BS24" i="19"/>
  <c r="BP27" i="19"/>
  <c r="P27" i="19" s="1"/>
  <c r="CB17" i="19"/>
  <c r="BE36" i="11"/>
  <c r="BF36" i="11" s="1"/>
  <c r="K36" i="11" s="1"/>
  <c r="J36" i="11"/>
  <c r="BD38" i="11"/>
  <c r="P24" i="11"/>
  <c r="BQ24" i="11"/>
  <c r="BP26" i="11"/>
  <c r="BU20" i="19"/>
  <c r="CF11" i="19"/>
  <c r="X11" i="19" s="1"/>
  <c r="W11" i="19"/>
  <c r="CD13" i="19"/>
  <c r="W13" i="19" s="1"/>
  <c r="BM27" i="11"/>
  <c r="BO27" i="11" s="1"/>
  <c r="BL29" i="11"/>
  <c r="N29" i="11" s="1"/>
  <c r="BC41" i="11"/>
  <c r="BL31" i="19"/>
  <c r="N31" i="19" s="1"/>
  <c r="BM29" i="19"/>
  <c r="BO29" i="19" s="1"/>
  <c r="BF40" i="19"/>
  <c r="K40" i="19" s="1"/>
  <c r="BG38" i="19"/>
  <c r="BH38" i="19" s="1"/>
  <c r="L38" i="19" s="1"/>
  <c r="M31" i="11"/>
  <c r="BI33" i="11"/>
  <c r="BH35" i="11"/>
  <c r="BI36" i="19"/>
  <c r="BJ35" i="19"/>
  <c r="M35" i="19" s="1"/>
  <c r="BK33" i="19"/>
  <c r="BX15" i="11" l="1"/>
  <c r="T15" i="11" s="1"/>
  <c r="CB11" i="11"/>
  <c r="V11" i="11" s="1"/>
  <c r="BY13" i="11"/>
  <c r="CA13" i="11" s="1"/>
  <c r="BT20" i="11"/>
  <c r="R20" i="11" s="1"/>
  <c r="BU18" i="11"/>
  <c r="BV17" i="11"/>
  <c r="S17" i="11" s="1"/>
  <c r="Q22" i="11"/>
  <c r="BS22" i="11"/>
  <c r="BR24" i="11"/>
  <c r="Q24" i="11" s="1"/>
  <c r="BV20" i="19"/>
  <c r="S20" i="19" s="1"/>
  <c r="BW18" i="19"/>
  <c r="BX17" i="19"/>
  <c r="T17" i="19" s="1"/>
  <c r="BS26" i="19"/>
  <c r="Q26" i="19"/>
  <c r="V17" i="19"/>
  <c r="BU22" i="19"/>
  <c r="BT24" i="19"/>
  <c r="R24" i="19" s="1"/>
  <c r="BG36" i="11"/>
  <c r="BH36" i="11" s="1"/>
  <c r="L36" i="11" s="1"/>
  <c r="BQ27" i="19"/>
  <c r="BR27" i="19" s="1"/>
  <c r="Q27" i="19" s="1"/>
  <c r="P26" i="11"/>
  <c r="BP27" i="11"/>
  <c r="CB18" i="19"/>
  <c r="V18" i="19" s="1"/>
  <c r="BQ26" i="11"/>
  <c r="BE38" i="11"/>
  <c r="BF38" i="11" s="1"/>
  <c r="K38" i="11" s="1"/>
  <c r="BD40" i="11"/>
  <c r="J38" i="11"/>
  <c r="BP29" i="19"/>
  <c r="P29" i="19" s="1"/>
  <c r="CG11" i="19"/>
  <c r="CE13" i="19"/>
  <c r="CD15" i="19"/>
  <c r="W15" i="19" s="1"/>
  <c r="BL31" i="11"/>
  <c r="BM29" i="11"/>
  <c r="BO29" i="11" s="1"/>
  <c r="BG40" i="19"/>
  <c r="BH40" i="19" s="1"/>
  <c r="L40" i="19" s="1"/>
  <c r="BM31" i="19"/>
  <c r="BO31" i="19" s="1"/>
  <c r="BL33" i="19"/>
  <c r="N33" i="19" s="1"/>
  <c r="BF41" i="19"/>
  <c r="K41" i="19" s="1"/>
  <c r="K43" i="19" s="1"/>
  <c r="K65" i="19" s="1"/>
  <c r="K66" i="19" s="1"/>
  <c r="BJ33" i="11"/>
  <c r="M33" i="11" s="1"/>
  <c r="BI35" i="11"/>
  <c r="L35" i="11"/>
  <c r="BK35" i="19"/>
  <c r="BJ36" i="19"/>
  <c r="M36" i="19" s="1"/>
  <c r="BI38" i="19"/>
  <c r="BY15" i="11" l="1"/>
  <c r="CA15" i="11" s="1"/>
  <c r="CC11" i="11"/>
  <c r="CD11" i="11" s="1"/>
  <c r="W11" i="11" s="1"/>
  <c r="CB13" i="11"/>
  <c r="V13" i="11" s="1"/>
  <c r="BU20" i="11"/>
  <c r="BT22" i="11"/>
  <c r="R22" i="11" s="1"/>
  <c r="BW17" i="11"/>
  <c r="BV18" i="11"/>
  <c r="BS24" i="11"/>
  <c r="BR26" i="11"/>
  <c r="Q26" i="11" s="1"/>
  <c r="BW20" i="19"/>
  <c r="BY17" i="19"/>
  <c r="CA17" i="19" s="1"/>
  <c r="CC17" i="19" s="1"/>
  <c r="CD17" i="19" s="1"/>
  <c r="W17" i="19" s="1"/>
  <c r="BV22" i="19"/>
  <c r="S22" i="19" s="1"/>
  <c r="BX18" i="19"/>
  <c r="T18" i="19" s="1"/>
  <c r="BU24" i="19"/>
  <c r="BT26" i="19"/>
  <c r="R26" i="19" s="1"/>
  <c r="BS27" i="19"/>
  <c r="BG38" i="11"/>
  <c r="BH38" i="11" s="1"/>
  <c r="L38" i="11" s="1"/>
  <c r="CB20" i="19"/>
  <c r="V20" i="19" s="1"/>
  <c r="P27" i="11"/>
  <c r="BQ27" i="11"/>
  <c r="BP29" i="11"/>
  <c r="BP31" i="19"/>
  <c r="BE40" i="11"/>
  <c r="BF40" i="11" s="1"/>
  <c r="BD41" i="11"/>
  <c r="J40" i="11"/>
  <c r="BQ29" i="19"/>
  <c r="BR29" i="19" s="1"/>
  <c r="Q29" i="19" s="1"/>
  <c r="CH11" i="19"/>
  <c r="Y11" i="19" s="1"/>
  <c r="CE15" i="19"/>
  <c r="CF13" i="19"/>
  <c r="X13" i="19" s="1"/>
  <c r="N31" i="11"/>
  <c r="BM31" i="11"/>
  <c r="BO31" i="11" s="1"/>
  <c r="CX11" i="11"/>
  <c r="AG11" i="11" s="1"/>
  <c r="BG41" i="19"/>
  <c r="BH41" i="19" s="1"/>
  <c r="BL35" i="19"/>
  <c r="N35" i="19" s="1"/>
  <c r="BM33" i="19"/>
  <c r="BO33" i="19" s="1"/>
  <c r="DB11" i="11"/>
  <c r="AI11" i="11" s="1"/>
  <c r="BK33" i="11"/>
  <c r="BL33" i="11" s="1"/>
  <c r="N33" i="11" s="1"/>
  <c r="BJ35" i="11"/>
  <c r="BI36" i="11"/>
  <c r="BK36" i="19"/>
  <c r="BJ38" i="19"/>
  <c r="M38" i="19" s="1"/>
  <c r="BI40" i="19"/>
  <c r="CB15" i="11" l="1"/>
  <c r="V15" i="11" s="1"/>
  <c r="CC13" i="11"/>
  <c r="CD13" i="11" s="1"/>
  <c r="W13" i="11" s="1"/>
  <c r="CE11" i="11"/>
  <c r="CF11" i="11" s="1"/>
  <c r="CG11" i="11" s="1"/>
  <c r="BX17" i="11"/>
  <c r="T17" i="11" s="1"/>
  <c r="BT24" i="11"/>
  <c r="R24" i="11" s="1"/>
  <c r="BU22" i="11"/>
  <c r="S18" i="11"/>
  <c r="BW18" i="11"/>
  <c r="BV20" i="11"/>
  <c r="BR27" i="11"/>
  <c r="Q27" i="11" s="1"/>
  <c r="BS26" i="11"/>
  <c r="BW22" i="19"/>
  <c r="BV24" i="19"/>
  <c r="S24" i="19" s="1"/>
  <c r="BY18" i="19"/>
  <c r="CA18" i="19" s="1"/>
  <c r="CC18" i="19" s="1"/>
  <c r="CD18" i="19" s="1"/>
  <c r="W18" i="19" s="1"/>
  <c r="BX20" i="19"/>
  <c r="BQ31" i="19"/>
  <c r="BR31" i="19" s="1"/>
  <c r="Q31" i="19" s="1"/>
  <c r="P31" i="19"/>
  <c r="BU26" i="19"/>
  <c r="BT27" i="19"/>
  <c r="R27" i="19" s="1"/>
  <c r="BS29" i="19"/>
  <c r="BG40" i="11"/>
  <c r="BH40" i="11" s="1"/>
  <c r="K40" i="11"/>
  <c r="BE41" i="11"/>
  <c r="BF41" i="11" s="1"/>
  <c r="K41" i="11" s="1"/>
  <c r="J41" i="11"/>
  <c r="J43" i="11" s="1"/>
  <c r="BP33" i="19"/>
  <c r="P33" i="19" s="1"/>
  <c r="P29" i="11"/>
  <c r="BQ29" i="11"/>
  <c r="BP31" i="11"/>
  <c r="P31" i="11" s="1"/>
  <c r="CI11" i="19"/>
  <c r="CF15" i="19"/>
  <c r="X15" i="19" s="1"/>
  <c r="CG13" i="19"/>
  <c r="CE17" i="19"/>
  <c r="BM33" i="11"/>
  <c r="BO33" i="11" s="1"/>
  <c r="BM35" i="19"/>
  <c r="BO35" i="19" s="1"/>
  <c r="BL36" i="19"/>
  <c r="N36" i="19" s="1"/>
  <c r="BK35" i="11"/>
  <c r="M35" i="11"/>
  <c r="BI38" i="11"/>
  <c r="BJ36" i="11"/>
  <c r="L41" i="19"/>
  <c r="L43" i="19" s="1"/>
  <c r="L65" i="19" s="1"/>
  <c r="L66" i="19" s="1"/>
  <c r="BK38" i="19"/>
  <c r="BI41" i="19"/>
  <c r="BJ40" i="19"/>
  <c r="M40" i="19" s="1"/>
  <c r="CC15" i="11" l="1"/>
  <c r="CD15" i="11"/>
  <c r="W15" i="11" s="1"/>
  <c r="CE13" i="11"/>
  <c r="CF13" i="11" s="1"/>
  <c r="X11" i="11"/>
  <c r="BX18" i="11"/>
  <c r="T18" i="11" s="1"/>
  <c r="CH11" i="11"/>
  <c r="Y11" i="11" s="1"/>
  <c r="BY17" i="11"/>
  <c r="CA17" i="11" s="1"/>
  <c r="BU24" i="11"/>
  <c r="S20" i="11"/>
  <c r="BW20" i="11"/>
  <c r="BV22" i="11"/>
  <c r="BT26" i="11"/>
  <c r="R26" i="11" s="1"/>
  <c r="BR29" i="11"/>
  <c r="Q29" i="11" s="1"/>
  <c r="BS27" i="11"/>
  <c r="BX22" i="19"/>
  <c r="T22" i="19" s="1"/>
  <c r="BW24" i="19"/>
  <c r="BV26" i="19"/>
  <c r="BW26" i="19" s="1"/>
  <c r="T20" i="19"/>
  <c r="BY20" i="19"/>
  <c r="CA20" i="19" s="1"/>
  <c r="CC20" i="19" s="1"/>
  <c r="CD20" i="19" s="1"/>
  <c r="W20" i="19" s="1"/>
  <c r="BU27" i="19"/>
  <c r="BT29" i="19"/>
  <c r="R29" i="19" s="1"/>
  <c r="K43" i="11"/>
  <c r="BP33" i="11"/>
  <c r="P33" i="11" s="1"/>
  <c r="BS31" i="19"/>
  <c r="BM36" i="19"/>
  <c r="BO36" i="19" s="1"/>
  <c r="BQ31" i="11"/>
  <c r="BG41" i="11"/>
  <c r="BH41" i="11" s="1"/>
  <c r="BP35" i="19"/>
  <c r="BQ33" i="19"/>
  <c r="BR33" i="19" s="1"/>
  <c r="Q33" i="19" s="1"/>
  <c r="CJ11" i="19"/>
  <c r="Z11" i="19" s="1"/>
  <c r="CE18" i="19"/>
  <c r="CG15" i="19"/>
  <c r="CF17" i="19"/>
  <c r="X17" i="19" s="1"/>
  <c r="CH13" i="19"/>
  <c r="Y13" i="19" s="1"/>
  <c r="BL35" i="11"/>
  <c r="N35" i="11" s="1"/>
  <c r="BL38" i="19"/>
  <c r="N38" i="19" s="1"/>
  <c r="BJ38" i="11"/>
  <c r="M38" i="11" s="1"/>
  <c r="M36" i="11"/>
  <c r="BK36" i="11"/>
  <c r="L40" i="11"/>
  <c r="BI40" i="11"/>
  <c r="BJ41" i="19"/>
  <c r="BK40" i="19"/>
  <c r="CE15" i="11" l="1"/>
  <c r="CF15" i="11" s="1"/>
  <c r="X13" i="11"/>
  <c r="CG13" i="11"/>
  <c r="CH13" i="11" s="1"/>
  <c r="Y13" i="11" s="1"/>
  <c r="CB17" i="11"/>
  <c r="BX20" i="11"/>
  <c r="T20" i="11" s="1"/>
  <c r="CI11" i="11"/>
  <c r="BY18" i="11"/>
  <c r="CA18" i="11" s="1"/>
  <c r="BR31" i="11"/>
  <c r="Q31" i="11" s="1"/>
  <c r="BT27" i="11"/>
  <c r="R27" i="11" s="1"/>
  <c r="S22" i="11"/>
  <c r="BW22" i="11"/>
  <c r="BV24" i="11"/>
  <c r="BU26" i="11"/>
  <c r="BS29" i="11"/>
  <c r="BY22" i="19"/>
  <c r="CA22" i="19" s="1"/>
  <c r="BX24" i="19"/>
  <c r="T24" i="19" s="1"/>
  <c r="BV27" i="19"/>
  <c r="S27" i="19" s="1"/>
  <c r="S26" i="19"/>
  <c r="BQ33" i="11"/>
  <c r="BU29" i="19"/>
  <c r="BT31" i="19"/>
  <c r="R31" i="19" s="1"/>
  <c r="BS33" i="19"/>
  <c r="P35" i="19"/>
  <c r="BP36" i="19"/>
  <c r="BQ35" i="19"/>
  <c r="BR35" i="19" s="1"/>
  <c r="Q35" i="19" s="1"/>
  <c r="CB22" i="19"/>
  <c r="V22" i="19" s="1"/>
  <c r="CK11" i="19"/>
  <c r="CM11" i="19" s="1"/>
  <c r="CI13" i="19"/>
  <c r="CG17" i="19"/>
  <c r="CF18" i="19"/>
  <c r="X18" i="19" s="1"/>
  <c r="CE20" i="19"/>
  <c r="CH15" i="19"/>
  <c r="Y15" i="19" s="1"/>
  <c r="BL36" i="11"/>
  <c r="N36" i="11" s="1"/>
  <c r="BM35" i="11"/>
  <c r="BO35" i="11" s="1"/>
  <c r="BP35" i="11" s="1"/>
  <c r="P35" i="11" s="1"/>
  <c r="BL40" i="19"/>
  <c r="N40" i="19" s="1"/>
  <c r="BM38" i="19"/>
  <c r="BO38" i="19" s="1"/>
  <c r="CV11" i="19"/>
  <c r="AF11" i="19" s="1"/>
  <c r="BJ40" i="11"/>
  <c r="BK40" i="11" s="1"/>
  <c r="BI41" i="11"/>
  <c r="L41" i="11"/>
  <c r="L43" i="11" s="1"/>
  <c r="BK38" i="11"/>
  <c r="M41" i="19"/>
  <c r="M43" i="19" s="1"/>
  <c r="M65" i="19" s="1"/>
  <c r="M66" i="19" s="1"/>
  <c r="BK41" i="19"/>
  <c r="BR33" i="11" l="1"/>
  <c r="Q33" i="11" s="1"/>
  <c r="V17" i="11"/>
  <c r="CB18" i="11"/>
  <c r="V18" i="11" s="1"/>
  <c r="CI13" i="11"/>
  <c r="BY20" i="11"/>
  <c r="CA20" i="11" s="1"/>
  <c r="CC17" i="11"/>
  <c r="X15" i="11"/>
  <c r="CG15" i="11"/>
  <c r="CH15" i="11" s="1"/>
  <c r="Y15" i="11" s="1"/>
  <c r="CJ11" i="11"/>
  <c r="Z11" i="11" s="1"/>
  <c r="BX22" i="11"/>
  <c r="T22" i="11" s="1"/>
  <c r="BS31" i="11"/>
  <c r="BT29" i="11"/>
  <c r="R29" i="11" s="1"/>
  <c r="S24" i="11"/>
  <c r="BV26" i="11"/>
  <c r="BW24" i="11"/>
  <c r="BU27" i="11"/>
  <c r="BS33" i="11"/>
  <c r="BY24" i="19"/>
  <c r="CA24" i="19" s="1"/>
  <c r="BX26" i="19"/>
  <c r="T26" i="19" s="1"/>
  <c r="BW27" i="19"/>
  <c r="BV29" i="19"/>
  <c r="S29" i="19" s="1"/>
  <c r="BT33" i="19"/>
  <c r="R33" i="19" s="1"/>
  <c r="BU31" i="19"/>
  <c r="BQ35" i="11"/>
  <c r="BS35" i="19"/>
  <c r="CC22" i="19"/>
  <c r="P36" i="19"/>
  <c r="BQ36" i="19"/>
  <c r="BR36" i="19" s="1"/>
  <c r="Q36" i="19" s="1"/>
  <c r="BP38" i="19"/>
  <c r="BQ38" i="19" s="1"/>
  <c r="CB24" i="19"/>
  <c r="V24" i="19" s="1"/>
  <c r="CI15" i="19"/>
  <c r="CN11" i="19"/>
  <c r="AB11" i="19" s="1"/>
  <c r="BM36" i="11"/>
  <c r="BO36" i="11" s="1"/>
  <c r="CH17" i="19"/>
  <c r="Y17" i="19" s="1"/>
  <c r="CF20" i="19"/>
  <c r="X20" i="19" s="1"/>
  <c r="CG18" i="19"/>
  <c r="CJ13" i="19"/>
  <c r="Z13" i="19" s="1"/>
  <c r="BL38" i="11"/>
  <c r="N38" i="11" s="1"/>
  <c r="BM40" i="19"/>
  <c r="BO40" i="19" s="1"/>
  <c r="BL41" i="19"/>
  <c r="N41" i="19" s="1"/>
  <c r="N43" i="19" s="1"/>
  <c r="N65" i="19" s="1"/>
  <c r="N66" i="19" s="1"/>
  <c r="BJ41" i="11"/>
  <c r="M40" i="11"/>
  <c r="CC18" i="11" l="1"/>
  <c r="CB20" i="11"/>
  <c r="V20" i="11" s="1"/>
  <c r="CI15" i="11"/>
  <c r="CJ13" i="11"/>
  <c r="Z13" i="11" s="1"/>
  <c r="BT31" i="11"/>
  <c r="R31" i="11" s="1"/>
  <c r="BX24" i="11"/>
  <c r="T24" i="11" s="1"/>
  <c r="BY22" i="11"/>
  <c r="CA22" i="11" s="1"/>
  <c r="CD17" i="11"/>
  <c r="CK11" i="11"/>
  <c r="CM11" i="11" s="1"/>
  <c r="CO11" i="11" s="1"/>
  <c r="BU29" i="11"/>
  <c r="BW26" i="11"/>
  <c r="S26" i="11"/>
  <c r="BV27" i="11"/>
  <c r="BR35" i="11"/>
  <c r="Q35" i="11" s="1"/>
  <c r="BX27" i="19"/>
  <c r="T27" i="19" s="1"/>
  <c r="BY26" i="19"/>
  <c r="CA26" i="19" s="1"/>
  <c r="BW29" i="19"/>
  <c r="BV31" i="19"/>
  <c r="S31" i="19" s="1"/>
  <c r="BU33" i="19"/>
  <c r="BT35" i="19"/>
  <c r="R35" i="19" s="1"/>
  <c r="BR38" i="19"/>
  <c r="Q38" i="19" s="1"/>
  <c r="BS36" i="19"/>
  <c r="BP36" i="11"/>
  <c r="BQ36" i="11" s="1"/>
  <c r="CB26" i="19"/>
  <c r="V26" i="19" s="1"/>
  <c r="CC24" i="19"/>
  <c r="P38" i="19"/>
  <c r="BP40" i="19"/>
  <c r="CD22" i="19"/>
  <c r="W22" i="19" s="1"/>
  <c r="CG20" i="19"/>
  <c r="CJ15" i="19"/>
  <c r="Z15" i="19" s="1"/>
  <c r="CI17" i="19"/>
  <c r="CK13" i="19"/>
  <c r="CM13" i="19" s="1"/>
  <c r="CN13" i="19" s="1"/>
  <c r="CO11" i="19"/>
  <c r="CH18" i="19"/>
  <c r="Y18" i="19" s="1"/>
  <c r="BL40" i="11"/>
  <c r="BM38" i="11"/>
  <c r="BO38" i="11" s="1"/>
  <c r="BM41" i="19"/>
  <c r="BO41" i="19" s="1"/>
  <c r="BK41" i="11"/>
  <c r="M41" i="11"/>
  <c r="M43" i="11" s="1"/>
  <c r="CK13" i="11" l="1"/>
  <c r="CM13" i="11" s="1"/>
  <c r="CO13" i="11" s="1"/>
  <c r="CC20" i="11"/>
  <c r="CB22" i="11"/>
  <c r="CJ15" i="11"/>
  <c r="Z15" i="11" s="1"/>
  <c r="BU31" i="11"/>
  <c r="BT33" i="11"/>
  <c r="R33" i="11" s="1"/>
  <c r="CP11" i="11"/>
  <c r="AC11" i="11" s="1"/>
  <c r="BX26" i="11"/>
  <c r="T26" i="11" s="1"/>
  <c r="W17" i="11"/>
  <c r="CD18" i="11"/>
  <c r="CP13" i="11"/>
  <c r="AC13" i="11" s="1"/>
  <c r="CE17" i="11"/>
  <c r="BY24" i="11"/>
  <c r="CA24" i="11" s="1"/>
  <c r="S27" i="11"/>
  <c r="BV29" i="11"/>
  <c r="BW27" i="11"/>
  <c r="BS35" i="11"/>
  <c r="BR36" i="11"/>
  <c r="Q36" i="11" s="1"/>
  <c r="BY27" i="19"/>
  <c r="CA27" i="19" s="1"/>
  <c r="BX29" i="19"/>
  <c r="T29" i="19" s="1"/>
  <c r="BW31" i="19"/>
  <c r="BV33" i="19"/>
  <c r="S33" i="19" s="1"/>
  <c r="BU35" i="19"/>
  <c r="BT36" i="19"/>
  <c r="BU36" i="19" s="1"/>
  <c r="CO13" i="19"/>
  <c r="AB13" i="19"/>
  <c r="BS38" i="19"/>
  <c r="CK15" i="19"/>
  <c r="CM15" i="19" s="1"/>
  <c r="CN15" i="19" s="1"/>
  <c r="AB15" i="19" s="1"/>
  <c r="CE22" i="19"/>
  <c r="CF22" i="19" s="1"/>
  <c r="X22" i="19" s="1"/>
  <c r="P40" i="19"/>
  <c r="BP41" i="19"/>
  <c r="P41" i="19" s="1"/>
  <c r="CD24" i="19"/>
  <c r="W24" i="19" s="1"/>
  <c r="CB27" i="19"/>
  <c r="V27" i="19" s="1"/>
  <c r="CC26" i="19"/>
  <c r="BQ40" i="19"/>
  <c r="BR40" i="19" s="1"/>
  <c r="Q40" i="19" s="1"/>
  <c r="P36" i="11"/>
  <c r="BP38" i="11"/>
  <c r="BQ38" i="11" s="1"/>
  <c r="CJ17" i="19"/>
  <c r="CH20" i="19"/>
  <c r="Y20" i="19" s="1"/>
  <c r="CI18" i="19"/>
  <c r="CP11" i="19"/>
  <c r="AC11" i="19" s="1"/>
  <c r="N40" i="11"/>
  <c r="BM40" i="11"/>
  <c r="BO40" i="11" s="1"/>
  <c r="BL41" i="11"/>
  <c r="N41" i="11" s="1"/>
  <c r="CX13" i="11"/>
  <c r="AG13" i="11" s="1"/>
  <c r="DB13" i="11"/>
  <c r="AI13" i="11" s="1"/>
  <c r="CV13" i="19"/>
  <c r="AF13" i="19" s="1"/>
  <c r="BR38" i="11" l="1"/>
  <c r="Q38" i="11" s="1"/>
  <c r="V22" i="11"/>
  <c r="CB24" i="11"/>
  <c r="V24" i="11" s="1"/>
  <c r="CC22" i="11"/>
  <c r="BU33" i="11"/>
  <c r="CK15" i="11"/>
  <c r="CM15" i="11" s="1"/>
  <c r="CO15" i="11" s="1"/>
  <c r="BW33" i="19"/>
  <c r="BY29" i="19"/>
  <c r="CA29" i="19" s="1"/>
  <c r="CQ11" i="11"/>
  <c r="CR11" i="11" s="1"/>
  <c r="AD11" i="11" s="1"/>
  <c r="CQ13" i="11"/>
  <c r="W18" i="11"/>
  <c r="CD20" i="11"/>
  <c r="CE18" i="11"/>
  <c r="BX31" i="19"/>
  <c r="T31" i="19" s="1"/>
  <c r="BX27" i="11"/>
  <c r="BY27" i="11" s="1"/>
  <c r="CA27" i="11" s="1"/>
  <c r="CF17" i="11"/>
  <c r="BY26" i="11"/>
  <c r="CA26" i="11" s="1"/>
  <c r="BV31" i="11"/>
  <c r="S29" i="11"/>
  <c r="BW29" i="11"/>
  <c r="BT35" i="11"/>
  <c r="R35" i="11" s="1"/>
  <c r="BS36" i="11"/>
  <c r="BS38" i="11"/>
  <c r="BV35" i="19"/>
  <c r="S35" i="19" s="1"/>
  <c r="CP15" i="11"/>
  <c r="AC15" i="11" s="1"/>
  <c r="R36" i="19"/>
  <c r="BT38" i="19"/>
  <c r="R38" i="19" s="1"/>
  <c r="CK17" i="19"/>
  <c r="CM17" i="19" s="1"/>
  <c r="CN17" i="19" s="1"/>
  <c r="Z17" i="19"/>
  <c r="N43" i="11"/>
  <c r="BS40" i="19"/>
  <c r="CG22" i="19"/>
  <c r="CH22" i="19" s="1"/>
  <c r="Y22" i="19" s="1"/>
  <c r="CE24" i="19"/>
  <c r="CF24" i="19" s="1"/>
  <c r="X24" i="19" s="1"/>
  <c r="CD26" i="19"/>
  <c r="W26" i="19" s="1"/>
  <c r="P38" i="11"/>
  <c r="BP40" i="11"/>
  <c r="CC27" i="19"/>
  <c r="CB29" i="19"/>
  <c r="P43" i="19"/>
  <c r="P65" i="19" s="1"/>
  <c r="P66" i="19" s="1"/>
  <c r="BQ41" i="19"/>
  <c r="BR41" i="19" s="1"/>
  <c r="Q41" i="19" s="1"/>
  <c r="Q43" i="19" s="1"/>
  <c r="Q65" i="19" s="1"/>
  <c r="CP13" i="19"/>
  <c r="AC13" i="19" s="1"/>
  <c r="CJ18" i="19"/>
  <c r="Z18" i="19" s="1"/>
  <c r="CI20" i="19"/>
  <c r="CQ11" i="19"/>
  <c r="CR11" i="19" s="1"/>
  <c r="AD11" i="19" s="1"/>
  <c r="CO15" i="19"/>
  <c r="BM41" i="11"/>
  <c r="BO41" i="11" s="1"/>
  <c r="CX15" i="11"/>
  <c r="AG15" i="11" s="1"/>
  <c r="DB15" i="11"/>
  <c r="AI15" i="11" s="1"/>
  <c r="CB26" i="11" l="1"/>
  <c r="CC26" i="11" s="1"/>
  <c r="CC24" i="11"/>
  <c r="BX33" i="19"/>
  <c r="T33" i="19" s="1"/>
  <c r="CR13" i="11"/>
  <c r="AD13" i="11" s="1"/>
  <c r="X17" i="11"/>
  <c r="CF18" i="11"/>
  <c r="BY31" i="19"/>
  <c r="CA31" i="19" s="1"/>
  <c r="CG17" i="11"/>
  <c r="CS11" i="11"/>
  <c r="T27" i="11"/>
  <c r="BX29" i="11"/>
  <c r="W20" i="11"/>
  <c r="CD22" i="11"/>
  <c r="CE20" i="11"/>
  <c r="BV36" i="19"/>
  <c r="S36" i="19" s="1"/>
  <c r="BW35" i="19"/>
  <c r="BT36" i="11"/>
  <c r="R36" i="11" s="1"/>
  <c r="BU35" i="11"/>
  <c r="BW31" i="11"/>
  <c r="BV33" i="11"/>
  <c r="S31" i="11"/>
  <c r="CQ15" i="11"/>
  <c r="Q66" i="19"/>
  <c r="BU38" i="19"/>
  <c r="BT40" i="19"/>
  <c r="R40" i="19" s="1"/>
  <c r="CO17" i="19"/>
  <c r="AB17" i="19"/>
  <c r="CC29" i="19"/>
  <c r="V29" i="19"/>
  <c r="CG24" i="19"/>
  <c r="CH24" i="19" s="1"/>
  <c r="Y24" i="19" s="1"/>
  <c r="BS41" i="19"/>
  <c r="CK18" i="19"/>
  <c r="CM18" i="19" s="1"/>
  <c r="CN18" i="19" s="1"/>
  <c r="AB18" i="19" s="1"/>
  <c r="CI22" i="19"/>
  <c r="CD27" i="19"/>
  <c r="W27" i="19" s="1"/>
  <c r="BQ40" i="11"/>
  <c r="P40" i="11"/>
  <c r="BP41" i="11"/>
  <c r="CE26" i="19"/>
  <c r="CF26" i="19" s="1"/>
  <c r="X26" i="19" s="1"/>
  <c r="CB31" i="19"/>
  <c r="V31" i="19" s="1"/>
  <c r="CJ20" i="19"/>
  <c r="CQ13" i="19"/>
  <c r="CR13" i="19" s="1"/>
  <c r="AD13" i="19" s="1"/>
  <c r="CP15" i="19"/>
  <c r="AC15" i="19" s="1"/>
  <c r="CS11" i="19"/>
  <c r="CX17" i="11"/>
  <c r="AG17" i="11" s="1"/>
  <c r="DB17" i="11"/>
  <c r="AI17" i="11" s="1"/>
  <c r="DB13" i="19"/>
  <c r="AI13" i="19" s="1"/>
  <c r="CS13" i="11" l="1"/>
  <c r="BY33" i="19"/>
  <c r="CA33" i="19" s="1"/>
  <c r="V26" i="11"/>
  <c r="CB27" i="11"/>
  <c r="BX35" i="19"/>
  <c r="T35" i="19" s="1"/>
  <c r="BV38" i="19"/>
  <c r="BW36" i="19"/>
  <c r="T29" i="11"/>
  <c r="BX31" i="11"/>
  <c r="BY29" i="11"/>
  <c r="CA29" i="11" s="1"/>
  <c r="CE22" i="11"/>
  <c r="W22" i="11"/>
  <c r="CD24" i="11"/>
  <c r="CT11" i="11"/>
  <c r="AE11" i="11" s="1"/>
  <c r="X18" i="11"/>
  <c r="CF20" i="11"/>
  <c r="CG18" i="11"/>
  <c r="CH17" i="11"/>
  <c r="CI17" i="11" s="1"/>
  <c r="BT38" i="11"/>
  <c r="R38" i="11" s="1"/>
  <c r="DD11" i="11"/>
  <c r="AJ11" i="11" s="1"/>
  <c r="BU36" i="11"/>
  <c r="BV35" i="11"/>
  <c r="BW33" i="11"/>
  <c r="S33" i="11"/>
  <c r="BR40" i="11"/>
  <c r="Q40" i="11" s="1"/>
  <c r="CR15" i="11"/>
  <c r="AD15" i="11" s="1"/>
  <c r="CT13" i="11"/>
  <c r="AE13" i="11" s="1"/>
  <c r="BU40" i="19"/>
  <c r="BT41" i="19"/>
  <c r="R41" i="19" s="1"/>
  <c r="R43" i="19" s="1"/>
  <c r="R65" i="19" s="1"/>
  <c r="R66" i="19" s="1"/>
  <c r="CK20" i="19"/>
  <c r="CM20" i="19" s="1"/>
  <c r="CN20" i="19" s="1"/>
  <c r="AB20" i="19" s="1"/>
  <c r="Z20" i="19"/>
  <c r="CG26" i="19"/>
  <c r="CH26" i="19" s="1"/>
  <c r="Y26" i="19" s="1"/>
  <c r="CS13" i="19"/>
  <c r="CJ22" i="19"/>
  <c r="CB33" i="19"/>
  <c r="V33" i="19" s="1"/>
  <c r="BQ41" i="11"/>
  <c r="P41" i="11"/>
  <c r="P43" i="11" s="1"/>
  <c r="CD29" i="19"/>
  <c r="W29" i="19" s="1"/>
  <c r="CE27" i="19"/>
  <c r="CF27" i="19" s="1"/>
  <c r="CC31" i="19"/>
  <c r="CP17" i="19"/>
  <c r="AC17" i="19" s="1"/>
  <c r="CQ15" i="19"/>
  <c r="CR15" i="19" s="1"/>
  <c r="AD15" i="19" s="1"/>
  <c r="CT11" i="19"/>
  <c r="CU11" i="19" s="1"/>
  <c r="CW11" i="19" s="1"/>
  <c r="CY11" i="19" s="1"/>
  <c r="CI24" i="19"/>
  <c r="CO18" i="19"/>
  <c r="CX18" i="11"/>
  <c r="AG18" i="11" s="1"/>
  <c r="DB18" i="11"/>
  <c r="AI18" i="11" s="1"/>
  <c r="CV15" i="19"/>
  <c r="AF15" i="19" s="1"/>
  <c r="S38" i="19"/>
  <c r="BW38" i="19"/>
  <c r="V27" i="11" l="1"/>
  <c r="CC27" i="11"/>
  <c r="CB29" i="11"/>
  <c r="BY35" i="19"/>
  <c r="CA35" i="19" s="1"/>
  <c r="BX36" i="19"/>
  <c r="T36" i="19" s="1"/>
  <c r="BU38" i="11"/>
  <c r="BV40" i="19"/>
  <c r="S40" i="19" s="1"/>
  <c r="X20" i="11"/>
  <c r="CF22" i="11"/>
  <c r="T31" i="11"/>
  <c r="BX33" i="11"/>
  <c r="BY33" i="11" s="1"/>
  <c r="CA33" i="11" s="1"/>
  <c r="Y17" i="11"/>
  <c r="CH18" i="11"/>
  <c r="CU11" i="11"/>
  <c r="CE24" i="11"/>
  <c r="W24" i="11"/>
  <c r="CD26" i="11"/>
  <c r="CJ17" i="11"/>
  <c r="Z17" i="11" s="1"/>
  <c r="BY31" i="11"/>
  <c r="CA31" i="11" s="1"/>
  <c r="CG20" i="11"/>
  <c r="S35" i="11"/>
  <c r="BW35" i="11"/>
  <c r="BV36" i="11"/>
  <c r="BR41" i="11"/>
  <c r="Q41" i="11" s="1"/>
  <c r="Q43" i="11" s="1"/>
  <c r="BS40" i="11"/>
  <c r="CU13" i="11"/>
  <c r="CS15" i="11"/>
  <c r="CZ11" i="19"/>
  <c r="AH11" i="19" s="1"/>
  <c r="BU41" i="19"/>
  <c r="CG27" i="19"/>
  <c r="CH27" i="19" s="1"/>
  <c r="Y27" i="19" s="1"/>
  <c r="X27" i="19"/>
  <c r="CK22" i="19"/>
  <c r="CM22" i="19" s="1"/>
  <c r="CN22" i="19" s="1"/>
  <c r="AB22" i="19" s="1"/>
  <c r="Z22" i="19"/>
  <c r="CJ24" i="19"/>
  <c r="Z24" i="19" s="1"/>
  <c r="CD31" i="19"/>
  <c r="W31" i="19" s="1"/>
  <c r="CE29" i="19"/>
  <c r="CB35" i="19"/>
  <c r="V35" i="19" s="1"/>
  <c r="CC33" i="19"/>
  <c r="CS15" i="19"/>
  <c r="CQ17" i="19"/>
  <c r="CR17" i="19" s="1"/>
  <c r="AD17" i="19" s="1"/>
  <c r="DB11" i="19"/>
  <c r="AI11" i="19" s="1"/>
  <c r="CI26" i="19"/>
  <c r="AE11" i="19"/>
  <c r="CT13" i="19"/>
  <c r="AE13" i="19" s="1"/>
  <c r="CP18" i="19"/>
  <c r="CO20" i="19"/>
  <c r="BX38" i="19"/>
  <c r="T38" i="19" s="1"/>
  <c r="CX20" i="11"/>
  <c r="AG20" i="11" s="1"/>
  <c r="DB20" i="11"/>
  <c r="AI20" i="11" s="1"/>
  <c r="CV17" i="19"/>
  <c r="AF17" i="19" s="1"/>
  <c r="V29" i="11" l="1"/>
  <c r="CB31" i="11"/>
  <c r="V31" i="11" s="1"/>
  <c r="CC29" i="11"/>
  <c r="BW40" i="19"/>
  <c r="BY36" i="19"/>
  <c r="CA36" i="19" s="1"/>
  <c r="BV41" i="19"/>
  <c r="S41" i="19" s="1"/>
  <c r="S43" i="19" s="1"/>
  <c r="S65" i="19" s="1"/>
  <c r="S66" i="19" s="1"/>
  <c r="CD27" i="11"/>
  <c r="W26" i="11"/>
  <c r="CE26" i="11"/>
  <c r="Y18" i="11"/>
  <c r="CH20" i="11"/>
  <c r="Y20" i="11" s="1"/>
  <c r="CI18" i="11"/>
  <c r="CJ18" i="11" s="1"/>
  <c r="X22" i="11"/>
  <c r="CG22" i="11"/>
  <c r="CF24" i="11"/>
  <c r="CV11" i="11"/>
  <c r="AF11" i="11" s="1"/>
  <c r="CK17" i="11"/>
  <c r="CM17" i="11" s="1"/>
  <c r="CO17" i="11" s="1"/>
  <c r="T33" i="11"/>
  <c r="BX35" i="11"/>
  <c r="DF11" i="11"/>
  <c r="AK11" i="11" s="1"/>
  <c r="BT40" i="11"/>
  <c r="R40" i="11" s="1"/>
  <c r="BW36" i="11"/>
  <c r="BV38" i="11"/>
  <c r="S36" i="11"/>
  <c r="BS41" i="11"/>
  <c r="CT15" i="11"/>
  <c r="AE15" i="11" s="1"/>
  <c r="DA11" i="19"/>
  <c r="DC11" i="19" s="1"/>
  <c r="CK24" i="19"/>
  <c r="CM24" i="19" s="1"/>
  <c r="CN24" i="19" s="1"/>
  <c r="AB24" i="19" s="1"/>
  <c r="CQ18" i="19"/>
  <c r="CR18" i="19" s="1"/>
  <c r="AD18" i="19" s="1"/>
  <c r="AC18" i="19"/>
  <c r="CJ26" i="19"/>
  <c r="CT15" i="19"/>
  <c r="AE15" i="19" s="1"/>
  <c r="CD33" i="19"/>
  <c r="W33" i="19" s="1"/>
  <c r="CE31" i="19"/>
  <c r="CC35" i="19"/>
  <c r="CF29" i="19"/>
  <c r="CB36" i="19"/>
  <c r="CS17" i="19"/>
  <c r="CI27" i="19"/>
  <c r="CU13" i="19"/>
  <c r="CW13" i="19" s="1"/>
  <c r="CY13" i="19" s="1"/>
  <c r="CO22" i="19"/>
  <c r="CP20" i="19"/>
  <c r="AC20" i="19" s="1"/>
  <c r="BX40" i="19"/>
  <c r="T40" i="19" s="1"/>
  <c r="BY38" i="19"/>
  <c r="CA38" i="19" s="1"/>
  <c r="CX22" i="11"/>
  <c r="AG22" i="11" s="1"/>
  <c r="DB22" i="11"/>
  <c r="AI22" i="11" s="1"/>
  <c r="CV18" i="19"/>
  <c r="AF18" i="19" s="1"/>
  <c r="DB15" i="19"/>
  <c r="AI15" i="19" s="1"/>
  <c r="CV13" i="11" l="1"/>
  <c r="AF13" i="11" s="1"/>
  <c r="CB33" i="11"/>
  <c r="CC31" i="11"/>
  <c r="CC36" i="19"/>
  <c r="BW41" i="19"/>
  <c r="CW11" i="11"/>
  <c r="CY11" i="11" s="1"/>
  <c r="Z18" i="11"/>
  <c r="CK18" i="11"/>
  <c r="CM18" i="11" s="1"/>
  <c r="CO18" i="11" s="1"/>
  <c r="X24" i="11"/>
  <c r="CF26" i="11"/>
  <c r="CG24" i="11"/>
  <c r="CH22" i="11"/>
  <c r="W27" i="11"/>
  <c r="CE27" i="11"/>
  <c r="CD29" i="11"/>
  <c r="CP17" i="11"/>
  <c r="AC17" i="11" s="1"/>
  <c r="T35" i="11"/>
  <c r="BY35" i="11"/>
  <c r="CA35" i="11" s="1"/>
  <c r="BX36" i="11"/>
  <c r="BY36" i="11" s="1"/>
  <c r="CA36" i="11" s="1"/>
  <c r="CI20" i="11"/>
  <c r="CJ20" i="11" s="1"/>
  <c r="Z20" i="11" s="1"/>
  <c r="BT41" i="11"/>
  <c r="R41" i="11" s="1"/>
  <c r="R43" i="11" s="1"/>
  <c r="S38" i="11"/>
  <c r="BW38" i="11"/>
  <c r="BU40" i="11"/>
  <c r="BV40" i="11" s="1"/>
  <c r="S40" i="11" s="1"/>
  <c r="DD11" i="19"/>
  <c r="AJ11" i="19" s="1"/>
  <c r="S25" i="4" s="1"/>
  <c r="CW13" i="11"/>
  <c r="CY13" i="11" s="1"/>
  <c r="CU15" i="11"/>
  <c r="CZ13" i="19"/>
  <c r="AH13" i="19" s="1"/>
  <c r="CK26" i="19"/>
  <c r="CM26" i="19" s="1"/>
  <c r="CN26" i="19" s="1"/>
  <c r="AB26" i="19" s="1"/>
  <c r="Z26" i="19"/>
  <c r="CG29" i="19"/>
  <c r="CH29" i="19" s="1"/>
  <c r="Y29" i="19" s="1"/>
  <c r="X29" i="19"/>
  <c r="CT17" i="19"/>
  <c r="AE17" i="19" s="1"/>
  <c r="CU15" i="19"/>
  <c r="CW15" i="19" s="1"/>
  <c r="CY15" i="19" s="1"/>
  <c r="CJ27" i="19"/>
  <c r="Z27" i="19" s="1"/>
  <c r="V36" i="19"/>
  <c r="CB38" i="19"/>
  <c r="CF31" i="19"/>
  <c r="CE33" i="19"/>
  <c r="CD35" i="19"/>
  <c r="CS18" i="19"/>
  <c r="CP22" i="19"/>
  <c r="AC22" i="19" s="1"/>
  <c r="CO24" i="19"/>
  <c r="CQ20" i="19"/>
  <c r="CR20" i="19" s="1"/>
  <c r="AD20" i="19" s="1"/>
  <c r="BX41" i="19"/>
  <c r="T41" i="19" s="1"/>
  <c r="T43" i="19" s="1"/>
  <c r="T65" i="19" s="1"/>
  <c r="T66" i="19" s="1"/>
  <c r="BY40" i="19"/>
  <c r="CA40" i="19" s="1"/>
  <c r="CX24" i="11"/>
  <c r="AG24" i="11" s="1"/>
  <c r="DB24" i="11"/>
  <c r="AI24" i="11" s="1"/>
  <c r="CV20" i="19"/>
  <c r="AF20" i="19" s="1"/>
  <c r="CZ11" i="11" l="1"/>
  <c r="AH11" i="11" s="1"/>
  <c r="S49" i="4" s="1"/>
  <c r="F10" i="43" s="1"/>
  <c r="V33" i="11"/>
  <c r="CC33" i="11"/>
  <c r="CB35" i="11"/>
  <c r="F10" i="42"/>
  <c r="F10" i="37"/>
  <c r="CP18" i="11"/>
  <c r="AC18" i="11" s="1"/>
  <c r="CK20" i="11"/>
  <c r="CM20" i="11" s="1"/>
  <c r="CO20" i="11" s="1"/>
  <c r="W29" i="11"/>
  <c r="CE29" i="11"/>
  <c r="CD31" i="11"/>
  <c r="X26" i="11"/>
  <c r="CG26" i="11"/>
  <c r="CF27" i="11"/>
  <c r="T36" i="11"/>
  <c r="BX38" i="11"/>
  <c r="CQ17" i="11"/>
  <c r="Y22" i="11"/>
  <c r="CH24" i="11"/>
  <c r="Y24" i="11" s="1"/>
  <c r="CI22" i="11"/>
  <c r="CJ22" i="11" s="1"/>
  <c r="Z22" i="11" s="1"/>
  <c r="BU41" i="11"/>
  <c r="BV41" i="11" s="1"/>
  <c r="S41" i="11" s="1"/>
  <c r="S43" i="11" s="1"/>
  <c r="BW40" i="11"/>
  <c r="F10" i="35"/>
  <c r="DE11" i="19"/>
  <c r="DG11" i="19" s="1"/>
  <c r="DI11" i="19" s="1"/>
  <c r="CZ15" i="19"/>
  <c r="AH15" i="19" s="1"/>
  <c r="CZ13" i="11"/>
  <c r="AH13" i="11" s="1"/>
  <c r="CV15" i="11"/>
  <c r="AF15" i="11" s="1"/>
  <c r="DA13" i="19"/>
  <c r="DC13" i="19" s="1"/>
  <c r="CU17" i="19"/>
  <c r="CW17" i="19" s="1"/>
  <c r="CY17" i="19" s="1"/>
  <c r="CT18" i="19"/>
  <c r="AE18" i="19" s="1"/>
  <c r="CI29" i="19"/>
  <c r="CJ29" i="19" s="1"/>
  <c r="Z29" i="19" s="1"/>
  <c r="CG31" i="19"/>
  <c r="CH31" i="19" s="1"/>
  <c r="Y31" i="19" s="1"/>
  <c r="X31" i="19"/>
  <c r="CK27" i="19"/>
  <c r="CM27" i="19" s="1"/>
  <c r="CN27" i="19" s="1"/>
  <c r="AB27" i="19" s="1"/>
  <c r="CE35" i="19"/>
  <c r="CD36" i="19"/>
  <c r="W35" i="19"/>
  <c r="CF33" i="19"/>
  <c r="X33" i="19" s="1"/>
  <c r="V38" i="19"/>
  <c r="CB40" i="19"/>
  <c r="CC40" i="19" s="1"/>
  <c r="CC38" i="19"/>
  <c r="CS20" i="19"/>
  <c r="CO26" i="19"/>
  <c r="CQ22" i="19"/>
  <c r="CR22" i="19" s="1"/>
  <c r="AD22" i="19" s="1"/>
  <c r="CP24" i="19"/>
  <c r="AC24" i="19" s="1"/>
  <c r="BY41" i="19"/>
  <c r="CA41" i="19" s="1"/>
  <c r="CX26" i="11"/>
  <c r="AG26" i="11" s="1"/>
  <c r="DB26" i="11"/>
  <c r="AI26" i="11" s="1"/>
  <c r="CV22" i="19"/>
  <c r="AF22" i="19" s="1"/>
  <c r="DA11" i="11" l="1"/>
  <c r="DC11" i="11" s="1"/>
  <c r="DE11" i="11" s="1"/>
  <c r="DG11" i="11" s="1"/>
  <c r="DI11" i="11" s="1"/>
  <c r="F10" i="36"/>
  <c r="V35" i="11"/>
  <c r="CB36" i="11"/>
  <c r="F10" i="41"/>
  <c r="CC35" i="11"/>
  <c r="CQ18" i="11"/>
  <c r="CP20" i="11"/>
  <c r="CK22" i="11"/>
  <c r="CM22" i="11" s="1"/>
  <c r="CO22" i="11" s="1"/>
  <c r="T38" i="11"/>
  <c r="BX40" i="11"/>
  <c r="X27" i="11"/>
  <c r="CF29" i="11"/>
  <c r="CG27" i="11"/>
  <c r="CR17" i="11"/>
  <c r="AD17" i="11" s="1"/>
  <c r="BY38" i="11"/>
  <c r="CA38" i="11" s="1"/>
  <c r="CI24" i="11"/>
  <c r="CJ24" i="11" s="1"/>
  <c r="Z24" i="11" s="1"/>
  <c r="W31" i="11"/>
  <c r="CD33" i="11"/>
  <c r="CE31" i="11"/>
  <c r="CH26" i="11"/>
  <c r="DA15" i="19"/>
  <c r="DC15" i="19" s="1"/>
  <c r="BW41" i="11"/>
  <c r="DD13" i="19"/>
  <c r="DA13" i="11"/>
  <c r="DC13" i="11" s="1"/>
  <c r="CW15" i="11"/>
  <c r="CY15" i="11" s="1"/>
  <c r="CZ15" i="11" s="1"/>
  <c r="AH15" i="11" s="1"/>
  <c r="CZ17" i="19"/>
  <c r="CT20" i="19"/>
  <c r="AE20" i="19" s="1"/>
  <c r="CU18" i="19"/>
  <c r="CW18" i="19" s="1"/>
  <c r="CY18" i="19" s="1"/>
  <c r="CI31" i="19"/>
  <c r="CJ31" i="19" s="1"/>
  <c r="CK29" i="19"/>
  <c r="CM29" i="19" s="1"/>
  <c r="CN29" i="19" s="1"/>
  <c r="AB29" i="19" s="1"/>
  <c r="V40" i="19"/>
  <c r="CB41" i="19"/>
  <c r="V41" i="19" s="1"/>
  <c r="CG33" i="19"/>
  <c r="CH33" i="19" s="1"/>
  <c r="Y33" i="19" s="1"/>
  <c r="CF35" i="19"/>
  <c r="W36" i="19"/>
  <c r="CD38" i="19"/>
  <c r="CE36" i="19"/>
  <c r="CS22" i="19"/>
  <c r="CQ24" i="19"/>
  <c r="CR24" i="19" s="1"/>
  <c r="AD24" i="19" s="1"/>
  <c r="CP26" i="19"/>
  <c r="AC26" i="19" s="1"/>
  <c r="CO27" i="19"/>
  <c r="CX27" i="11"/>
  <c r="AG27" i="11" s="1"/>
  <c r="DB27" i="11"/>
  <c r="DB17" i="19"/>
  <c r="AI17" i="19" s="1"/>
  <c r="CV24" i="19"/>
  <c r="AF24" i="19" s="1"/>
  <c r="V36" i="11" l="1"/>
  <c r="CC36" i="11"/>
  <c r="CB38" i="11"/>
  <c r="CR18" i="11"/>
  <c r="AD18" i="11" s="1"/>
  <c r="CS17" i="11"/>
  <c r="AC20" i="11"/>
  <c r="CQ20" i="11"/>
  <c r="BX41" i="11"/>
  <c r="T41" i="11" s="1"/>
  <c r="CK24" i="11"/>
  <c r="CM24" i="11" s="1"/>
  <c r="CO24" i="11" s="1"/>
  <c r="Y26" i="11"/>
  <c r="CI26" i="11"/>
  <c r="CJ26" i="11" s="1"/>
  <c r="Z26" i="11" s="1"/>
  <c r="CH27" i="11"/>
  <c r="CT17" i="11"/>
  <c r="AE17" i="11" s="1"/>
  <c r="CP22" i="11"/>
  <c r="AC22" i="11" s="1"/>
  <c r="CE33" i="11"/>
  <c r="CD35" i="11"/>
  <c r="W33" i="11"/>
  <c r="X29" i="11"/>
  <c r="CG29" i="11"/>
  <c r="T40" i="11"/>
  <c r="BY40" i="11"/>
  <c r="CA40" i="11" s="1"/>
  <c r="CF31" i="11"/>
  <c r="DD13" i="11"/>
  <c r="AJ13" i="11" s="1"/>
  <c r="AJ13" i="19"/>
  <c r="S27" i="4" s="1"/>
  <c r="DD15" i="19"/>
  <c r="DE13" i="19"/>
  <c r="DG13" i="19" s="1"/>
  <c r="DI13" i="19" s="1"/>
  <c r="DA15" i="11"/>
  <c r="DC15" i="11" s="1"/>
  <c r="AH17" i="19"/>
  <c r="CZ18" i="19"/>
  <c r="AH18" i="19" s="1"/>
  <c r="DA17" i="19"/>
  <c r="DC17" i="19" s="1"/>
  <c r="CU20" i="19"/>
  <c r="CW20" i="19" s="1"/>
  <c r="CY20" i="19" s="1"/>
  <c r="CT22" i="19"/>
  <c r="AE22" i="19" s="1"/>
  <c r="Z31" i="19"/>
  <c r="CK31" i="19"/>
  <c r="CM31" i="19" s="1"/>
  <c r="CN31" i="19" s="1"/>
  <c r="AB31" i="19" s="1"/>
  <c r="CI33" i="19"/>
  <c r="CJ33" i="19" s="1"/>
  <c r="Z33" i="19" s="1"/>
  <c r="V43" i="19"/>
  <c r="V65" i="19" s="1"/>
  <c r="V66" i="19" s="1"/>
  <c r="W38" i="19"/>
  <c r="CD40" i="19"/>
  <c r="CE38" i="19"/>
  <c r="X35" i="19"/>
  <c r="CG35" i="19"/>
  <c r="CH35" i="19" s="1"/>
  <c r="CI35" i="19" s="1"/>
  <c r="CF36" i="19"/>
  <c r="CC41" i="19"/>
  <c r="CO29" i="19"/>
  <c r="CS24" i="19"/>
  <c r="CP27" i="19"/>
  <c r="AC27" i="19" s="1"/>
  <c r="CQ26" i="19"/>
  <c r="CX29" i="11"/>
  <c r="AG29" i="11" s="1"/>
  <c r="CV26" i="19"/>
  <c r="AF26" i="19" s="1"/>
  <c r="AI27" i="11"/>
  <c r="DB29" i="11"/>
  <c r="DB18" i="19"/>
  <c r="AI18" i="19" s="1"/>
  <c r="V38" i="11" l="1"/>
  <c r="CB40" i="11"/>
  <c r="V40" i="11" s="1"/>
  <c r="CC38" i="11"/>
  <c r="CR20" i="11"/>
  <c r="AD20" i="11" s="1"/>
  <c r="CS18" i="11"/>
  <c r="BY41" i="11"/>
  <c r="CA41" i="11" s="1"/>
  <c r="CB41" i="11" s="1"/>
  <c r="V41" i="11" s="1"/>
  <c r="V43" i="11" s="1"/>
  <c r="CT18" i="11"/>
  <c r="AE18" i="11" s="1"/>
  <c r="T43" i="11"/>
  <c r="CU17" i="11"/>
  <c r="CV17" i="11" s="1"/>
  <c r="AF17" i="11" s="1"/>
  <c r="CP24" i="11"/>
  <c r="CI27" i="11"/>
  <c r="CJ27" i="11" s="1"/>
  <c r="CH29" i="11"/>
  <c r="Y27" i="11"/>
  <c r="X31" i="11"/>
  <c r="CG31" i="11"/>
  <c r="CF33" i="11"/>
  <c r="W35" i="11"/>
  <c r="CE35" i="11"/>
  <c r="CD36" i="11"/>
  <c r="CK26" i="11"/>
  <c r="CM26" i="11" s="1"/>
  <c r="CO26" i="11" s="1"/>
  <c r="CQ22" i="11"/>
  <c r="DD15" i="11"/>
  <c r="AJ15" i="11" s="1"/>
  <c r="DE13" i="11"/>
  <c r="CC41" i="11"/>
  <c r="AJ15" i="19"/>
  <c r="S29" i="4" s="1"/>
  <c r="DE15" i="19"/>
  <c r="DG15" i="19" s="1"/>
  <c r="DI15" i="19" s="1"/>
  <c r="CZ20" i="19"/>
  <c r="AH20" i="19" s="1"/>
  <c r="DA18" i="19"/>
  <c r="DC18" i="19" s="1"/>
  <c r="CU22" i="19"/>
  <c r="CW22" i="19" s="1"/>
  <c r="CY22" i="19" s="1"/>
  <c r="CT24" i="19"/>
  <c r="AE24" i="19" s="1"/>
  <c r="CK33" i="19"/>
  <c r="CM33" i="19" s="1"/>
  <c r="CN33" i="19" s="1"/>
  <c r="AB33" i="19" s="1"/>
  <c r="Y35" i="19"/>
  <c r="CO31" i="19"/>
  <c r="X36" i="19"/>
  <c r="CF38" i="19"/>
  <c r="CG36" i="19"/>
  <c r="CH36" i="19" s="1"/>
  <c r="Y36" i="19" s="1"/>
  <c r="W40" i="19"/>
  <c r="CD41" i="19"/>
  <c r="CE40" i="19"/>
  <c r="CP29" i="19"/>
  <c r="AC29" i="19" s="1"/>
  <c r="CQ27" i="19"/>
  <c r="CR26" i="19"/>
  <c r="CX31" i="11"/>
  <c r="DB20" i="19"/>
  <c r="AI20" i="19" s="1"/>
  <c r="AI29" i="11"/>
  <c r="DB31" i="11"/>
  <c r="DD17" i="19"/>
  <c r="AJ17" i="19" s="1"/>
  <c r="CJ35" i="19"/>
  <c r="Z35" i="19" s="1"/>
  <c r="CS20" i="11" l="1"/>
  <c r="CC40" i="11"/>
  <c r="CU18" i="11"/>
  <c r="CT20" i="11"/>
  <c r="AE20" i="11" s="1"/>
  <c r="Z27" i="11"/>
  <c r="CK27" i="11"/>
  <c r="CM27" i="11" s="1"/>
  <c r="CO27" i="11" s="1"/>
  <c r="CW17" i="11"/>
  <c r="CY17" i="11" s="1"/>
  <c r="AC24" i="11"/>
  <c r="CP26" i="11"/>
  <c r="CQ26" i="11" s="1"/>
  <c r="CQ24" i="11"/>
  <c r="CR22" i="11"/>
  <c r="AD22" i="11" s="1"/>
  <c r="CV18" i="11"/>
  <c r="X33" i="11"/>
  <c r="CF35" i="11"/>
  <c r="X35" i="11" s="1"/>
  <c r="CG33" i="11"/>
  <c r="CI29" i="11"/>
  <c r="CJ29" i="11" s="1"/>
  <c r="Z29" i="11" s="1"/>
  <c r="Y29" i="11"/>
  <c r="CE36" i="11"/>
  <c r="W36" i="11"/>
  <c r="CD38" i="11"/>
  <c r="CH31" i="11"/>
  <c r="DF13" i="11"/>
  <c r="AK13" i="11" s="1"/>
  <c r="S51" i="4" s="1"/>
  <c r="DE15" i="11"/>
  <c r="DA20" i="19"/>
  <c r="DC20" i="19" s="1"/>
  <c r="CZ22" i="19"/>
  <c r="CU24" i="19"/>
  <c r="CW24" i="19" s="1"/>
  <c r="CY24" i="19" s="1"/>
  <c r="CS26" i="19"/>
  <c r="CT26" i="19" s="1"/>
  <c r="AE26" i="19" s="1"/>
  <c r="AD26" i="19"/>
  <c r="CO33" i="19"/>
  <c r="CI36" i="19"/>
  <c r="CJ36" i="19" s="1"/>
  <c r="X38" i="19"/>
  <c r="CG38" i="19"/>
  <c r="CH38" i="19" s="1"/>
  <c r="CI38" i="19" s="1"/>
  <c r="CF40" i="19"/>
  <c r="W41" i="19"/>
  <c r="W43" i="19" s="1"/>
  <c r="W65" i="19" s="1"/>
  <c r="W66" i="19" s="1"/>
  <c r="CE41" i="19"/>
  <c r="CP31" i="19"/>
  <c r="AC31" i="19" s="1"/>
  <c r="CQ29" i="19"/>
  <c r="CR27" i="19"/>
  <c r="AD27" i="19" s="1"/>
  <c r="AG31" i="11"/>
  <c r="CX33" i="11"/>
  <c r="AG33" i="11" s="1"/>
  <c r="DB22" i="19"/>
  <c r="AI22" i="19" s="1"/>
  <c r="AI31" i="11"/>
  <c r="DB33" i="11"/>
  <c r="CK35" i="19"/>
  <c r="CM35" i="19" s="1"/>
  <c r="DE17" i="19"/>
  <c r="DG17" i="19" s="1"/>
  <c r="DI17" i="19" s="1"/>
  <c r="DD18" i="19"/>
  <c r="AJ18" i="19" s="1"/>
  <c r="CV27" i="19"/>
  <c r="AF27" i="19" s="1"/>
  <c r="CU20" i="11" l="1"/>
  <c r="CZ17" i="11"/>
  <c r="CS22" i="11"/>
  <c r="CT22" i="11" s="1"/>
  <c r="AE22" i="11" s="1"/>
  <c r="CK29" i="11"/>
  <c r="CM29" i="11" s="1"/>
  <c r="CO29" i="11" s="1"/>
  <c r="CR24" i="11"/>
  <c r="AD24" i="11" s="1"/>
  <c r="Y31" i="11"/>
  <c r="CH33" i="11"/>
  <c r="Y33" i="11" s="1"/>
  <c r="CI31" i="11"/>
  <c r="CJ31" i="11" s="1"/>
  <c r="Z31" i="11" s="1"/>
  <c r="W38" i="11"/>
  <c r="CE38" i="11"/>
  <c r="CD40" i="11"/>
  <c r="CG35" i="11"/>
  <c r="CP27" i="11"/>
  <c r="AC26" i="11"/>
  <c r="AF18" i="11"/>
  <c r="CW18" i="11"/>
  <c r="CY18" i="11" s="1"/>
  <c r="CF36" i="11"/>
  <c r="CV20" i="11"/>
  <c r="DF15" i="11"/>
  <c r="AK15" i="11" s="1"/>
  <c r="S53" i="4" s="1"/>
  <c r="DG13" i="11"/>
  <c r="DI13" i="11" s="1"/>
  <c r="DD17" i="11"/>
  <c r="AJ17" i="11" s="1"/>
  <c r="AH22" i="19"/>
  <c r="CZ24" i="19"/>
  <c r="DA22" i="19"/>
  <c r="DC22" i="19" s="1"/>
  <c r="CU26" i="19"/>
  <c r="CW26" i="19" s="1"/>
  <c r="CY26" i="19" s="1"/>
  <c r="Y38" i="19"/>
  <c r="CG40" i="19"/>
  <c r="CH40" i="19" s="1"/>
  <c r="Y40" i="19" s="1"/>
  <c r="X40" i="19"/>
  <c r="CF41" i="19"/>
  <c r="CQ31" i="19"/>
  <c r="CP33" i="19"/>
  <c r="AC33" i="19" s="1"/>
  <c r="CR29" i="19"/>
  <c r="AD29" i="19" s="1"/>
  <c r="CS27" i="19"/>
  <c r="CX35" i="11"/>
  <c r="AG35" i="11" s="1"/>
  <c r="DB24" i="19"/>
  <c r="AI24" i="19" s="1"/>
  <c r="AI33" i="11"/>
  <c r="DB35" i="11"/>
  <c r="CN35" i="19"/>
  <c r="AB35" i="19" s="1"/>
  <c r="DD20" i="19"/>
  <c r="Z36" i="19"/>
  <c r="CK36" i="19"/>
  <c r="CM36" i="19" s="1"/>
  <c r="CJ38" i="19"/>
  <c r="DE18" i="19"/>
  <c r="DG18" i="19" s="1"/>
  <c r="DI18" i="19" s="1"/>
  <c r="CV29" i="19"/>
  <c r="AF29" i="19" s="1"/>
  <c r="CU22" i="11" l="1"/>
  <c r="AH17" i="11"/>
  <c r="CZ18" i="11"/>
  <c r="DA18" i="11" s="1"/>
  <c r="DC18" i="11" s="1"/>
  <c r="DA17" i="11"/>
  <c r="DC17" i="11" s="1"/>
  <c r="CS24" i="11"/>
  <c r="CT24" i="11" s="1"/>
  <c r="AE24" i="11" s="1"/>
  <c r="CR26" i="11"/>
  <c r="X36" i="11"/>
  <c r="CF38" i="11"/>
  <c r="CG38" i="11" s="1"/>
  <c r="CG36" i="11"/>
  <c r="AC27" i="11"/>
  <c r="CQ27" i="11"/>
  <c r="CP29" i="11"/>
  <c r="CK31" i="11"/>
  <c r="CM31" i="11" s="1"/>
  <c r="CO31" i="11" s="1"/>
  <c r="AF20" i="11"/>
  <c r="CV22" i="11"/>
  <c r="CW20" i="11"/>
  <c r="CY20" i="11" s="1"/>
  <c r="CH35" i="11"/>
  <c r="Y35" i="11" s="1"/>
  <c r="CE40" i="11"/>
  <c r="CD41" i="11"/>
  <c r="W40" i="11"/>
  <c r="CI33" i="11"/>
  <c r="DG15" i="11"/>
  <c r="DI15" i="11" s="1"/>
  <c r="DD18" i="11"/>
  <c r="AJ18" i="11" s="1"/>
  <c r="DE17" i="11"/>
  <c r="AH24" i="19"/>
  <c r="CZ26" i="19"/>
  <c r="AH26" i="19" s="1"/>
  <c r="DA24" i="19"/>
  <c r="DC24" i="19" s="1"/>
  <c r="AJ20" i="19"/>
  <c r="S31" i="4" s="1"/>
  <c r="CI40" i="19"/>
  <c r="CJ40" i="19" s="1"/>
  <c r="X41" i="19"/>
  <c r="X43" i="19" s="1"/>
  <c r="X65" i="19" s="1"/>
  <c r="X66" i="19" s="1"/>
  <c r="CG41" i="19"/>
  <c r="CH41" i="19" s="1"/>
  <c r="Y41" i="19" s="1"/>
  <c r="Y43" i="19" s="1"/>
  <c r="Y65" i="19" s="1"/>
  <c r="CQ33" i="19"/>
  <c r="CR31" i="19"/>
  <c r="AD31" i="19" s="1"/>
  <c r="CT27" i="19"/>
  <c r="AE27" i="19" s="1"/>
  <c r="CS29" i="19"/>
  <c r="DB26" i="19"/>
  <c r="AI26" i="19" s="1"/>
  <c r="CX36" i="11"/>
  <c r="CV31" i="19"/>
  <c r="AF31" i="19" s="1"/>
  <c r="DE20" i="19"/>
  <c r="DG20" i="19" s="1"/>
  <c r="DI20" i="19" s="1"/>
  <c r="DD22" i="19"/>
  <c r="AI35" i="11"/>
  <c r="DB36" i="11"/>
  <c r="CO35" i="19"/>
  <c r="Z38" i="19"/>
  <c r="CK38" i="19"/>
  <c r="CM38" i="19" s="1"/>
  <c r="CN36" i="19"/>
  <c r="AB36" i="19" s="1"/>
  <c r="AH18" i="11" l="1"/>
  <c r="CZ20" i="11"/>
  <c r="AH20" i="11" s="1"/>
  <c r="CU24" i="11"/>
  <c r="CV24" i="11" s="1"/>
  <c r="AD26" i="11"/>
  <c r="CS26" i="11"/>
  <c r="CT26" i="11" s="1"/>
  <c r="AE26" i="11" s="1"/>
  <c r="CI35" i="11"/>
  <c r="CJ33" i="11"/>
  <c r="Z33" i="11" s="1"/>
  <c r="AF22" i="11"/>
  <c r="CW22" i="11"/>
  <c r="CY22" i="11" s="1"/>
  <c r="W41" i="11"/>
  <c r="W43" i="11" s="1"/>
  <c r="CE41" i="11"/>
  <c r="CR27" i="11"/>
  <c r="AD27" i="11" s="1"/>
  <c r="AC29" i="11"/>
  <c r="CP31" i="11"/>
  <c r="AC31" i="11" s="1"/>
  <c r="CQ29" i="11"/>
  <c r="X38" i="11"/>
  <c r="CF40" i="11"/>
  <c r="CH36" i="11"/>
  <c r="DF17" i="11"/>
  <c r="AK17" i="11" s="1"/>
  <c r="DD20" i="11"/>
  <c r="AJ20" i="11" s="1"/>
  <c r="DE18" i="11"/>
  <c r="DA26" i="19"/>
  <c r="DC26" i="19" s="1"/>
  <c r="Y66" i="19"/>
  <c r="DE22" i="19"/>
  <c r="DG22" i="19" s="1"/>
  <c r="DI22" i="19" s="1"/>
  <c r="AJ22" i="19"/>
  <c r="S33" i="4" s="1"/>
  <c r="CI41" i="19"/>
  <c r="CJ41" i="19" s="1"/>
  <c r="CU27" i="19"/>
  <c r="CW27" i="19" s="1"/>
  <c r="CY27" i="19" s="1"/>
  <c r="CR33" i="19"/>
  <c r="AD33" i="19" s="1"/>
  <c r="CT29" i="19"/>
  <c r="AE29" i="19" s="1"/>
  <c r="CS31" i="19"/>
  <c r="CP35" i="19"/>
  <c r="AC35" i="19" s="1"/>
  <c r="AG36" i="11"/>
  <c r="CX38" i="11"/>
  <c r="AG38" i="11" s="1"/>
  <c r="DD24" i="19"/>
  <c r="AI36" i="11"/>
  <c r="DB38" i="11"/>
  <c r="AI38" i="11" s="1"/>
  <c r="CO36" i="19"/>
  <c r="CN38" i="19"/>
  <c r="AB38" i="19" s="1"/>
  <c r="Z40" i="19"/>
  <c r="CK40" i="19"/>
  <c r="CM40" i="19" s="1"/>
  <c r="CV33" i="19"/>
  <c r="AF33" i="19" s="1"/>
  <c r="CZ22" i="11" l="1"/>
  <c r="DA22" i="11" s="1"/>
  <c r="DC22" i="11" s="1"/>
  <c r="DA20" i="11"/>
  <c r="DC20" i="11" s="1"/>
  <c r="DE20" i="11" s="1"/>
  <c r="CU26" i="11"/>
  <c r="CV26" i="11" s="1"/>
  <c r="AF26" i="11" s="1"/>
  <c r="CS27" i="11"/>
  <c r="CT27" i="11" s="1"/>
  <c r="AE27" i="11" s="1"/>
  <c r="CK33" i="11"/>
  <c r="CM33" i="11" s="1"/>
  <c r="CO33" i="11" s="1"/>
  <c r="CP33" i="11" s="1"/>
  <c r="AC33" i="11" s="1"/>
  <c r="CQ31" i="11"/>
  <c r="X40" i="11"/>
  <c r="CF41" i="11"/>
  <c r="X41" i="11" s="1"/>
  <c r="AF24" i="11"/>
  <c r="CW24" i="11"/>
  <c r="CY24" i="11" s="1"/>
  <c r="CR29" i="11"/>
  <c r="AD29" i="11" s="1"/>
  <c r="CJ35" i="11"/>
  <c r="Z35" i="11" s="1"/>
  <c r="Y36" i="11"/>
  <c r="CH38" i="11"/>
  <c r="CI36" i="11"/>
  <c r="CG40" i="11"/>
  <c r="DF18" i="11"/>
  <c r="AK18" i="11" s="1"/>
  <c r="DG17" i="11"/>
  <c r="DI17" i="11" s="1"/>
  <c r="DD22" i="11"/>
  <c r="AJ22" i="11" s="1"/>
  <c r="CZ27" i="19"/>
  <c r="F10" i="31"/>
  <c r="AJ24" i="19"/>
  <c r="S35" i="4" s="1"/>
  <c r="CS33" i="19"/>
  <c r="CU29" i="19"/>
  <c r="CW29" i="19" s="1"/>
  <c r="CY29" i="19" s="1"/>
  <c r="CT31" i="19"/>
  <c r="AE31" i="19" s="1"/>
  <c r="CQ35" i="19"/>
  <c r="DD26" i="19"/>
  <c r="AJ26" i="19" s="1"/>
  <c r="DE24" i="19"/>
  <c r="DG24" i="19" s="1"/>
  <c r="DI24" i="19" s="1"/>
  <c r="CN40" i="19"/>
  <c r="AB40" i="19" s="1"/>
  <c r="CO38" i="19"/>
  <c r="CP36" i="19"/>
  <c r="AC36" i="19" s="1"/>
  <c r="Z41" i="19"/>
  <c r="Z43" i="19" s="1"/>
  <c r="Z65" i="19" s="1"/>
  <c r="Z66" i="19" s="1"/>
  <c r="CK41" i="19"/>
  <c r="CM41" i="19" s="1"/>
  <c r="CV35" i="19"/>
  <c r="AH22" i="11" l="1"/>
  <c r="CZ24" i="11"/>
  <c r="CS29" i="11"/>
  <c r="CT29" i="11" s="1"/>
  <c r="AE29" i="11" s="1"/>
  <c r="X43" i="11"/>
  <c r="CR31" i="11"/>
  <c r="AD31" i="11" s="1"/>
  <c r="CU27" i="11"/>
  <c r="CJ36" i="11"/>
  <c r="Z36" i="11" s="1"/>
  <c r="CK35" i="11"/>
  <c r="CM35" i="11" s="1"/>
  <c r="CO35" i="11" s="1"/>
  <c r="CP35" i="11" s="1"/>
  <c r="AC35" i="11" s="1"/>
  <c r="CW26" i="11"/>
  <c r="CY26" i="11" s="1"/>
  <c r="CG41" i="11"/>
  <c r="CI38" i="11"/>
  <c r="Y38" i="11"/>
  <c r="CH40" i="11"/>
  <c r="CQ33" i="11"/>
  <c r="DF20" i="11"/>
  <c r="AK20" i="11" s="1"/>
  <c r="S55" i="4" s="1"/>
  <c r="DG18" i="11"/>
  <c r="DI18" i="11" s="1"/>
  <c r="DD24" i="11"/>
  <c r="AJ24" i="11" s="1"/>
  <c r="DE22" i="11"/>
  <c r="AH27" i="19"/>
  <c r="CZ29" i="19"/>
  <c r="DA29" i="19" s="1"/>
  <c r="DA27" i="19"/>
  <c r="DE26" i="19"/>
  <c r="DG26" i="19" s="1"/>
  <c r="DI26" i="19" s="1"/>
  <c r="CT33" i="19"/>
  <c r="AE33" i="19" s="1"/>
  <c r="CU31" i="19"/>
  <c r="CW31" i="19" s="1"/>
  <c r="CY31" i="19" s="1"/>
  <c r="CP38" i="19"/>
  <c r="AC38" i="19" s="1"/>
  <c r="CR35" i="19"/>
  <c r="AD35" i="19" s="1"/>
  <c r="CN41" i="19"/>
  <c r="AB41" i="19" s="1"/>
  <c r="AB43" i="19" s="1"/>
  <c r="AB65" i="19" s="1"/>
  <c r="AB66" i="19" s="1"/>
  <c r="CO40" i="19"/>
  <c r="DB31" i="19"/>
  <c r="AI31" i="19" s="1"/>
  <c r="CQ36" i="19"/>
  <c r="AF35" i="19"/>
  <c r="AH24" i="11" l="1"/>
  <c r="CZ26" i="11"/>
  <c r="DA26" i="11" s="1"/>
  <c r="DC26" i="11" s="1"/>
  <c r="DA24" i="11"/>
  <c r="DC24" i="11" s="1"/>
  <c r="CK36" i="11"/>
  <c r="CM36" i="11" s="1"/>
  <c r="CO36" i="11" s="1"/>
  <c r="CS31" i="11"/>
  <c r="CU29" i="11"/>
  <c r="CR33" i="11"/>
  <c r="AD33" i="11" s="1"/>
  <c r="CJ38" i="11"/>
  <c r="Z38" i="11" s="1"/>
  <c r="CT31" i="11"/>
  <c r="AE31" i="11" s="1"/>
  <c r="Y40" i="11"/>
  <c r="CH41" i="11"/>
  <c r="CI40" i="11"/>
  <c r="CQ35" i="11"/>
  <c r="CP36" i="11"/>
  <c r="AC36" i="11" s="1"/>
  <c r="CV27" i="11"/>
  <c r="AF27" i="11" s="1"/>
  <c r="DG20" i="11"/>
  <c r="DI20" i="11" s="1"/>
  <c r="DF22" i="11"/>
  <c r="AK22" i="11" s="1"/>
  <c r="S57" i="4" s="1"/>
  <c r="F10" i="34" s="1"/>
  <c r="DD26" i="11"/>
  <c r="AJ26" i="11" s="1"/>
  <c r="DE24" i="11"/>
  <c r="DB29" i="19"/>
  <c r="AI29" i="19" s="1"/>
  <c r="DB27" i="19"/>
  <c r="AI27" i="19" s="1"/>
  <c r="AH29" i="19"/>
  <c r="CZ31" i="19"/>
  <c r="CP40" i="19"/>
  <c r="AC40" i="19" s="1"/>
  <c r="CQ38" i="19"/>
  <c r="CU33" i="19"/>
  <c r="CW33" i="19" s="1"/>
  <c r="CY33" i="19" s="1"/>
  <c r="CS35" i="19"/>
  <c r="CR36" i="19"/>
  <c r="AD36" i="19" s="1"/>
  <c r="CO41" i="19"/>
  <c r="AH26" i="11" l="1"/>
  <c r="CK38" i="11"/>
  <c r="CM38" i="11" s="1"/>
  <c r="CO38" i="11" s="1"/>
  <c r="CP38" i="11" s="1"/>
  <c r="AC38" i="11" s="1"/>
  <c r="CR35" i="11"/>
  <c r="AD35" i="11" s="1"/>
  <c r="CS33" i="11"/>
  <c r="CT33" i="11" s="1"/>
  <c r="AE33" i="11" s="1"/>
  <c r="CQ36" i="11"/>
  <c r="CV29" i="11"/>
  <c r="CJ40" i="11"/>
  <c r="CK40" i="11" s="1"/>
  <c r="CM40" i="11" s="1"/>
  <c r="CO40" i="11" s="1"/>
  <c r="CU31" i="11"/>
  <c r="CW27" i="11"/>
  <c r="CY27" i="11" s="1"/>
  <c r="Y41" i="11"/>
  <c r="Y43" i="11" s="1"/>
  <c r="CI41" i="11"/>
  <c r="DF24" i="11"/>
  <c r="AK24" i="11" s="1"/>
  <c r="S59" i="4" s="1"/>
  <c r="DG22" i="11"/>
  <c r="DI22" i="11" s="1"/>
  <c r="DD27" i="11"/>
  <c r="AJ27" i="11" s="1"/>
  <c r="DE26" i="11"/>
  <c r="DC27" i="19"/>
  <c r="AH31" i="19"/>
  <c r="CZ33" i="19"/>
  <c r="AH33" i="19" s="1"/>
  <c r="DC29" i="19"/>
  <c r="DA31" i="19"/>
  <c r="DC31" i="19" s="1"/>
  <c r="CQ40" i="19"/>
  <c r="CP41" i="19"/>
  <c r="CS36" i="19"/>
  <c r="CR38" i="19"/>
  <c r="CT35" i="19"/>
  <c r="CZ27" i="11" l="1"/>
  <c r="AH27" i="11" s="1"/>
  <c r="CR36" i="11"/>
  <c r="AD36" i="11" s="1"/>
  <c r="CS35" i="11"/>
  <c r="CT35" i="11" s="1"/>
  <c r="AE35" i="11" s="1"/>
  <c r="CQ38" i="11"/>
  <c r="CU33" i="11"/>
  <c r="AF29" i="11"/>
  <c r="CW29" i="11"/>
  <c r="CY29" i="11" s="1"/>
  <c r="CV31" i="11"/>
  <c r="AF31" i="11" s="1"/>
  <c r="Z40" i="11"/>
  <c r="CJ41" i="11"/>
  <c r="Z41" i="11" s="1"/>
  <c r="CP40" i="11"/>
  <c r="AC40" i="11" s="1"/>
  <c r="DF26" i="11"/>
  <c r="AK26" i="11" s="1"/>
  <c r="DG24" i="11"/>
  <c r="DI24" i="11" s="1"/>
  <c r="DD29" i="11"/>
  <c r="AJ29" i="11" s="1"/>
  <c r="DD27" i="19"/>
  <c r="AJ27" i="19" s="1"/>
  <c r="DA33" i="19"/>
  <c r="AC41" i="19"/>
  <c r="AC43" i="19" s="1"/>
  <c r="AC65" i="19" s="1"/>
  <c r="AC66" i="19" s="1"/>
  <c r="CQ41" i="19"/>
  <c r="AE35" i="19"/>
  <c r="CT36" i="19"/>
  <c r="CU35" i="19"/>
  <c r="CW35" i="19" s="1"/>
  <c r="CY35" i="19" s="1"/>
  <c r="AD38" i="19"/>
  <c r="CS38" i="19"/>
  <c r="CR40" i="19"/>
  <c r="CX40" i="11"/>
  <c r="AG40" i="11" s="1"/>
  <c r="CV36" i="19"/>
  <c r="AF36" i="19" s="1"/>
  <c r="DB40" i="11"/>
  <c r="AI40" i="11" s="1"/>
  <c r="CZ29" i="11" l="1"/>
  <c r="AH29" i="11" s="1"/>
  <c r="DA27" i="11"/>
  <c r="DC27" i="11" s="1"/>
  <c r="DE27" i="11" s="1"/>
  <c r="CS36" i="11"/>
  <c r="CR38" i="11"/>
  <c r="AD38" i="11" s="1"/>
  <c r="CW31" i="11"/>
  <c r="CY31" i="11" s="1"/>
  <c r="Z43" i="11"/>
  <c r="CV33" i="11"/>
  <c r="AF33" i="11" s="1"/>
  <c r="CQ40" i="11"/>
  <c r="CK41" i="11"/>
  <c r="CM41" i="11" s="1"/>
  <c r="CO41" i="11" s="1"/>
  <c r="CT36" i="11"/>
  <c r="AE36" i="11" s="1"/>
  <c r="CU35" i="11"/>
  <c r="DD29" i="19"/>
  <c r="DE29" i="19" s="1"/>
  <c r="DG29" i="19" s="1"/>
  <c r="DI29" i="19" s="1"/>
  <c r="DF27" i="11"/>
  <c r="AK27" i="11" s="1"/>
  <c r="DG26" i="11"/>
  <c r="DI26" i="11" s="1"/>
  <c r="DD31" i="11"/>
  <c r="AJ31" i="11" s="1"/>
  <c r="DE27" i="19"/>
  <c r="DG27" i="19" s="1"/>
  <c r="DI27" i="19" s="1"/>
  <c r="CZ35" i="19"/>
  <c r="AH35" i="19" s="1"/>
  <c r="DB33" i="19"/>
  <c r="AI33" i="19" s="1"/>
  <c r="AD40" i="19"/>
  <c r="CS40" i="19"/>
  <c r="CR41" i="19"/>
  <c r="AE36" i="19"/>
  <c r="CT38" i="19"/>
  <c r="CU36" i="19"/>
  <c r="CW36" i="19" s="1"/>
  <c r="CY36" i="19" s="1"/>
  <c r="CX41" i="11"/>
  <c r="AG41" i="11" s="1"/>
  <c r="AG43" i="11" s="1"/>
  <c r="CV38" i="19"/>
  <c r="DB41" i="11"/>
  <c r="AI41" i="11" s="1"/>
  <c r="AI43" i="11" s="1"/>
  <c r="CS38" i="11" l="1"/>
  <c r="DA29" i="11"/>
  <c r="DC29" i="11" s="1"/>
  <c r="DE29" i="11" s="1"/>
  <c r="CZ31" i="11"/>
  <c r="AH31" i="11" s="1"/>
  <c r="CR40" i="11"/>
  <c r="AD40" i="11" s="1"/>
  <c r="CV35" i="11"/>
  <c r="AF35" i="11" s="1"/>
  <c r="CW33" i="11"/>
  <c r="CY33" i="11" s="1"/>
  <c r="CT38" i="11"/>
  <c r="AE38" i="11" s="1"/>
  <c r="CU36" i="11"/>
  <c r="CP41" i="11"/>
  <c r="AC41" i="11" s="1"/>
  <c r="AC43" i="11" s="1"/>
  <c r="DD31" i="19"/>
  <c r="DE31" i="19" s="1"/>
  <c r="DG31" i="19" s="1"/>
  <c r="DI31" i="19" s="1"/>
  <c r="AJ29" i="19"/>
  <c r="S37" i="4" s="1"/>
  <c r="DD33" i="11"/>
  <c r="AJ33" i="11" s="1"/>
  <c r="DF29" i="11"/>
  <c r="AK29" i="11" s="1"/>
  <c r="S61" i="4" s="1"/>
  <c r="DG27" i="11"/>
  <c r="DI27" i="11" s="1"/>
  <c r="DD35" i="11"/>
  <c r="AJ35" i="11" s="1"/>
  <c r="DC33" i="19"/>
  <c r="DA35" i="19"/>
  <c r="CU38" i="19"/>
  <c r="CW38" i="19" s="1"/>
  <c r="CY38" i="19" s="1"/>
  <c r="CT40" i="19"/>
  <c r="AE38" i="19"/>
  <c r="AD41" i="19"/>
  <c r="AD43" i="19" s="1"/>
  <c r="AD65" i="19" s="1"/>
  <c r="AD66" i="19" s="1"/>
  <c r="CS41" i="19"/>
  <c r="AF38" i="19"/>
  <c r="CV40" i="19"/>
  <c r="CZ36" i="19"/>
  <c r="AH36" i="19" s="1"/>
  <c r="CZ33" i="11" l="1"/>
  <c r="DA31" i="11"/>
  <c r="DC31" i="11" s="1"/>
  <c r="DE31" i="11" s="1"/>
  <c r="CS40" i="11"/>
  <c r="CW35" i="11"/>
  <c r="CY35" i="11" s="1"/>
  <c r="CQ41" i="11"/>
  <c r="CV36" i="11"/>
  <c r="AF36" i="11" s="1"/>
  <c r="CU38" i="11"/>
  <c r="CT40" i="11"/>
  <c r="AE40" i="11" s="1"/>
  <c r="DD33" i="19"/>
  <c r="AJ33" i="19" s="1"/>
  <c r="S41" i="4" s="1"/>
  <c r="AJ31" i="19"/>
  <c r="S39" i="4" s="1"/>
  <c r="DF31" i="11"/>
  <c r="AK31" i="11" s="1"/>
  <c r="S63" i="4" s="1"/>
  <c r="DG29" i="11"/>
  <c r="DI29" i="11" s="1"/>
  <c r="DD36" i="11"/>
  <c r="AJ36" i="11" s="1"/>
  <c r="DB35" i="19"/>
  <c r="AI35" i="19" s="1"/>
  <c r="CZ38" i="19"/>
  <c r="AH38" i="19" s="1"/>
  <c r="CU40" i="19"/>
  <c r="CW40" i="19" s="1"/>
  <c r="CY40" i="19" s="1"/>
  <c r="CT41" i="19"/>
  <c r="AE40" i="19"/>
  <c r="DA36" i="19"/>
  <c r="CV41" i="19"/>
  <c r="AF41" i="19" s="1"/>
  <c r="AF40" i="19"/>
  <c r="DB36" i="19"/>
  <c r="AI36" i="19" s="1"/>
  <c r="CZ35" i="11" l="1"/>
  <c r="AH35" i="11" s="1"/>
  <c r="AH33" i="11"/>
  <c r="DA33" i="11"/>
  <c r="DC33" i="11" s="1"/>
  <c r="DE33" i="11" s="1"/>
  <c r="CU40" i="11"/>
  <c r="CV38" i="11"/>
  <c r="AF38" i="11" s="1"/>
  <c r="CW36" i="11"/>
  <c r="CY36" i="11" s="1"/>
  <c r="CR41" i="11"/>
  <c r="AD41" i="11" s="1"/>
  <c r="AD43" i="11" s="1"/>
  <c r="DE33" i="19"/>
  <c r="DG33" i="19" s="1"/>
  <c r="DI33" i="19" s="1"/>
  <c r="DF33" i="11"/>
  <c r="DG31" i="11"/>
  <c r="DI31" i="11" s="1"/>
  <c r="DA38" i="19"/>
  <c r="DC35" i="19"/>
  <c r="CZ40" i="19"/>
  <c r="AH40" i="19" s="1"/>
  <c r="AE41" i="19"/>
  <c r="AE43" i="19" s="1"/>
  <c r="AE65" i="19" s="1"/>
  <c r="AE66" i="19" s="1"/>
  <c r="CU41" i="19"/>
  <c r="CW41" i="19" s="1"/>
  <c r="CY41" i="19" s="1"/>
  <c r="AF43" i="19"/>
  <c r="AF65" i="19" s="1"/>
  <c r="AF66" i="19" s="1"/>
  <c r="DC36" i="19"/>
  <c r="DB38" i="19"/>
  <c r="DB40" i="19" s="1"/>
  <c r="CZ36" i="11" l="1"/>
  <c r="AH36" i="11" s="1"/>
  <c r="DA35" i="11"/>
  <c r="DC35" i="11" s="1"/>
  <c r="DE35" i="11" s="1"/>
  <c r="CS41" i="11"/>
  <c r="CT41" i="11" s="1"/>
  <c r="AE41" i="11" s="1"/>
  <c r="AE43" i="11" s="1"/>
  <c r="CW38" i="11"/>
  <c r="CY38" i="11" s="1"/>
  <c r="CV40" i="11"/>
  <c r="AK33" i="11"/>
  <c r="S65" i="4" s="1"/>
  <c r="DF35" i="11"/>
  <c r="DG33" i="11"/>
  <c r="DI33" i="11" s="1"/>
  <c r="DD35" i="19"/>
  <c r="AJ35" i="19" s="1"/>
  <c r="DA40" i="19"/>
  <c r="DC40" i="19" s="1"/>
  <c r="CZ41" i="19"/>
  <c r="AH41" i="19" s="1"/>
  <c r="AH43" i="19" s="1"/>
  <c r="AH65" i="19" s="1"/>
  <c r="AH66" i="19" s="1"/>
  <c r="DD36" i="19"/>
  <c r="AJ36" i="19" s="1"/>
  <c r="AI40" i="19"/>
  <c r="AI38" i="19"/>
  <c r="DC38" i="19"/>
  <c r="CZ38" i="11" l="1"/>
  <c r="AH38" i="11" s="1"/>
  <c r="DA36" i="11"/>
  <c r="DC36" i="11" s="1"/>
  <c r="DE36" i="11" s="1"/>
  <c r="AF40" i="11"/>
  <c r="CW40" i="11"/>
  <c r="CY40" i="11" s="1"/>
  <c r="DD38" i="11"/>
  <c r="AJ38" i="11" s="1"/>
  <c r="CU41" i="11"/>
  <c r="AK35" i="11"/>
  <c r="DG35" i="11"/>
  <c r="DI35" i="11" s="1"/>
  <c r="DF36" i="11"/>
  <c r="DE35" i="19"/>
  <c r="DG35" i="19" s="1"/>
  <c r="DI35" i="19" s="1"/>
  <c r="DE36" i="19"/>
  <c r="DG36" i="19" s="1"/>
  <c r="DI36" i="19" s="1"/>
  <c r="DD38" i="19"/>
  <c r="AJ38" i="19" s="1"/>
  <c r="S43" i="4" s="1"/>
  <c r="DA41" i="19"/>
  <c r="DB41" i="19" s="1"/>
  <c r="CZ40" i="11" l="1"/>
  <c r="AH40" i="11" s="1"/>
  <c r="DA38" i="11"/>
  <c r="DC38" i="11" s="1"/>
  <c r="DE38" i="11" s="1"/>
  <c r="DD40" i="11"/>
  <c r="AJ40" i="11" s="1"/>
  <c r="CV41" i="11"/>
  <c r="AF41" i="11" s="1"/>
  <c r="AF43" i="11" s="1"/>
  <c r="AK36" i="11"/>
  <c r="DF38" i="11"/>
  <c r="DG36" i="11"/>
  <c r="DI36" i="11" s="1"/>
  <c r="DE38" i="19"/>
  <c r="DG38" i="19" s="1"/>
  <c r="DI38" i="19" s="1"/>
  <c r="DC41" i="19"/>
  <c r="AI41" i="19"/>
  <c r="AI43" i="19" s="1"/>
  <c r="AI65" i="19" s="1"/>
  <c r="AI66" i="19" s="1"/>
  <c r="DD40" i="19"/>
  <c r="DA40" i="11" l="1"/>
  <c r="DC40" i="11" s="1"/>
  <c r="DE40" i="11" s="1"/>
  <c r="CW41" i="11"/>
  <c r="CY41" i="11" s="1"/>
  <c r="AK38" i="11"/>
  <c r="S67" i="4" s="1"/>
  <c r="DG38" i="11"/>
  <c r="DI38" i="11" s="1"/>
  <c r="DF40" i="11"/>
  <c r="AJ40" i="19"/>
  <c r="DD41" i="19"/>
  <c r="AJ41" i="19" s="1"/>
  <c r="DE40" i="19"/>
  <c r="DG40" i="19" s="1"/>
  <c r="DI40" i="19" s="1"/>
  <c r="CZ41" i="11" l="1"/>
  <c r="AH41" i="11" s="1"/>
  <c r="AH43" i="11" s="1"/>
  <c r="DD41" i="11"/>
  <c r="AJ41" i="11" s="1"/>
  <c r="AJ43" i="11" s="1"/>
  <c r="AK40" i="11"/>
  <c r="DG40" i="11"/>
  <c r="DI40" i="11" s="1"/>
  <c r="DF41" i="11"/>
  <c r="AJ43" i="19"/>
  <c r="AJ65" i="19" s="1"/>
  <c r="AJ66" i="19" s="1"/>
  <c r="DE41" i="19"/>
  <c r="DG41" i="19" s="1"/>
  <c r="DI41" i="19" s="1"/>
  <c r="DA41" i="11" l="1"/>
  <c r="DC41" i="11" s="1"/>
  <c r="DE41" i="11" s="1"/>
  <c r="DG41" i="11" s="1"/>
  <c r="DI41" i="11" s="1"/>
  <c r="AK41" i="11"/>
  <c r="AK43" i="11" s="1"/>
</calcChain>
</file>

<file path=xl/sharedStrings.xml><?xml version="1.0" encoding="utf-8"?>
<sst xmlns="http://schemas.openxmlformats.org/spreadsheetml/2006/main" count="1861" uniqueCount="423">
  <si>
    <t>JANUARI</t>
  </si>
  <si>
    <t>MINGGU</t>
  </si>
  <si>
    <t>SENIN</t>
  </si>
  <si>
    <t>SELASA</t>
  </si>
  <si>
    <t>RABU</t>
  </si>
  <si>
    <t>KAMIS</t>
  </si>
  <si>
    <t>JUMAT</t>
  </si>
  <si>
    <t>SABTU</t>
  </si>
  <si>
    <t>FEBRUARI</t>
  </si>
  <si>
    <t>MARET</t>
  </si>
  <si>
    <t>APRIL</t>
  </si>
  <si>
    <t>MEI</t>
  </si>
  <si>
    <t>JUNI</t>
  </si>
  <si>
    <t>JULI</t>
  </si>
  <si>
    <t>AGUSTUS</t>
  </si>
  <si>
    <t>SEPTEMBER</t>
  </si>
  <si>
    <t>OKTOBER</t>
  </si>
  <si>
    <t>NOVEMBER</t>
  </si>
  <si>
    <t>DESEMBER</t>
  </si>
  <si>
    <t>HARI</t>
  </si>
  <si>
    <t>Bulan</t>
  </si>
  <si>
    <t>Jumlah Pekan</t>
  </si>
  <si>
    <t>Jumlah Pekan Tidak Efektif</t>
  </si>
  <si>
    <t>Jumlah Pekan Efektif</t>
  </si>
  <si>
    <t>Juli</t>
  </si>
  <si>
    <t>Agustus</t>
  </si>
  <si>
    <t>September</t>
  </si>
  <si>
    <t>Oktober</t>
  </si>
  <si>
    <t>November</t>
  </si>
  <si>
    <t>Desember</t>
  </si>
  <si>
    <t>No</t>
  </si>
  <si>
    <t>Semester</t>
  </si>
  <si>
    <t>Ganjil</t>
  </si>
  <si>
    <t>JUMLAH</t>
  </si>
  <si>
    <t>Keterangan</t>
  </si>
  <si>
    <t>Genap</t>
  </si>
  <si>
    <t>Januari</t>
  </si>
  <si>
    <t>Februari</t>
  </si>
  <si>
    <t>Maret</t>
  </si>
  <si>
    <t>April</t>
  </si>
  <si>
    <t>Mei</t>
  </si>
  <si>
    <t>Juni</t>
  </si>
  <si>
    <t>TAHUN AJARAN</t>
  </si>
  <si>
    <t>MATA PELAJARAN</t>
  </si>
  <si>
    <t>NAMA GURU</t>
  </si>
  <si>
    <t>NIP. GURU</t>
  </si>
  <si>
    <t>NAMA KEPALA SEKOLAH</t>
  </si>
  <si>
    <t>NIP. KEPALA SEKOLAH</t>
  </si>
  <si>
    <t>Mengetahui,</t>
  </si>
  <si>
    <t>Guru Mata Pelajaran</t>
  </si>
  <si>
    <t>SEKOLAH</t>
  </si>
  <si>
    <t>KELAS</t>
  </si>
  <si>
    <t>TTD</t>
  </si>
  <si>
    <t>Mata Pelajaran</t>
  </si>
  <si>
    <t>Satuan Pendidikan</t>
  </si>
  <si>
    <t>Kelas / Semester</t>
  </si>
  <si>
    <t>Tahun Pelajaran</t>
  </si>
  <si>
    <t>B.  DISTRIBUSI ALOKASI WAKTU</t>
  </si>
  <si>
    <t>Alokasi Waktu</t>
  </si>
  <si>
    <t>( Jam Pelajaran )</t>
  </si>
  <si>
    <t>Remedial</t>
  </si>
  <si>
    <t>Cadangan Perbaikan</t>
  </si>
  <si>
    <t>JUMLAH JAM</t>
  </si>
  <si>
    <t>JAM PELAJARAN / MINGGU</t>
  </si>
  <si>
    <t>No.</t>
  </si>
  <si>
    <t>NO.</t>
  </si>
  <si>
    <t>A.</t>
  </si>
  <si>
    <t>PERHITUNGAN ALOKASI WAKTU</t>
  </si>
  <si>
    <t>Banyaknya pekan dalam Semester</t>
  </si>
  <si>
    <t>Nama Bulan</t>
  </si>
  <si>
    <t>Banyaknya Pekan</t>
  </si>
  <si>
    <t>Pekan</t>
  </si>
  <si>
    <t>Jumlah</t>
  </si>
  <si>
    <t>Banyaknya Pekan yang efektif</t>
  </si>
  <si>
    <t>Banyaknya jam Pelajaran yang efektif  :</t>
  </si>
  <si>
    <t>PERHITUNGAN MINGGU EFEKTIF</t>
  </si>
  <si>
    <t>PROGRAM TAHUNAN</t>
  </si>
  <si>
    <t>Alokasi</t>
  </si>
  <si>
    <t>Kopetensi</t>
  </si>
  <si>
    <t xml:space="preserve">Waktu </t>
  </si>
  <si>
    <t>Ket.</t>
  </si>
  <si>
    <t>Inti</t>
  </si>
  <si>
    <t>TM</t>
  </si>
  <si>
    <t>GANJIL</t>
  </si>
  <si>
    <t>GENAP</t>
  </si>
  <si>
    <t>Remidial</t>
  </si>
  <si>
    <t>:</t>
  </si>
  <si>
    <t>Kompetensi Inti 4</t>
  </si>
  <si>
    <t>B   U   L   A   N</t>
  </si>
  <si>
    <t>Pencapaian Target</t>
  </si>
  <si>
    <t>Kurikulum (%)</t>
  </si>
  <si>
    <t>Rencana</t>
  </si>
  <si>
    <t>Pelaks.</t>
  </si>
  <si>
    <t>Frebruari</t>
  </si>
  <si>
    <t>Kompleksitas</t>
  </si>
  <si>
    <t>Daya Dukung</t>
  </si>
  <si>
    <t>Intake</t>
  </si>
  <si>
    <t>Tinggi</t>
  </si>
  <si>
    <t>Sedang</t>
  </si>
  <si>
    <t>Rendah</t>
  </si>
  <si>
    <t>50 - 64</t>
  </si>
  <si>
    <t>65 - 79</t>
  </si>
  <si>
    <t>80 - 100</t>
  </si>
  <si>
    <t>Kelas</t>
  </si>
  <si>
    <t>PROGRAM SEMESTER GANJIL</t>
  </si>
  <si>
    <t>PROGRAM SEMESTER GENAP</t>
  </si>
  <si>
    <t>b. Aspek sumber daya pendukung (sarana). Semakin tinggi sumber daya pendukung maka nilainya semakin tinggi.</t>
  </si>
  <si>
    <t>c. Aspek intake. Semakin tinggi kemampuan awal siswa (intake) maka nilainya semakin tinggi pula.</t>
  </si>
  <si>
    <t>PERANGKAT PEMBELAJARAN</t>
  </si>
  <si>
    <t>1.</t>
  </si>
  <si>
    <t>KALENDER PENDIDIKAN</t>
  </si>
  <si>
    <t>2.</t>
  </si>
  <si>
    <t>3.</t>
  </si>
  <si>
    <t>DISTRIBUSI ALOKASI WAKTU</t>
  </si>
  <si>
    <t>4.</t>
  </si>
  <si>
    <t>5.</t>
  </si>
  <si>
    <t>PROGRAM SEMESTER</t>
  </si>
  <si>
    <t>6.</t>
  </si>
  <si>
    <t>PENENTUAN KRITERIA KETUNTASAN MINIMUM</t>
  </si>
  <si>
    <t>7.</t>
  </si>
  <si>
    <t>8.</t>
  </si>
  <si>
    <t>9.</t>
  </si>
  <si>
    <t xml:space="preserve">Disusun Oleh : </t>
  </si>
  <si>
    <t>hari</t>
  </si>
  <si>
    <t>kegiatan</t>
  </si>
  <si>
    <t>januari</t>
  </si>
  <si>
    <t>februari</t>
  </si>
  <si>
    <t>maret</t>
  </si>
  <si>
    <t>april</t>
  </si>
  <si>
    <t>mei</t>
  </si>
  <si>
    <t>juni</t>
  </si>
  <si>
    <t>minggu 1</t>
  </si>
  <si>
    <t>minggu 2</t>
  </si>
  <si>
    <t>minggu 3</t>
  </si>
  <si>
    <t>minggu 4</t>
  </si>
  <si>
    <t>minggu 5</t>
  </si>
  <si>
    <t>senin</t>
  </si>
  <si>
    <t>selasa</t>
  </si>
  <si>
    <t>rabu</t>
  </si>
  <si>
    <t>kamis</t>
  </si>
  <si>
    <t>jumat</t>
  </si>
  <si>
    <t>sabtu</t>
  </si>
  <si>
    <t>minggu 6</t>
  </si>
  <si>
    <t>TOTAL BOBOT</t>
  </si>
  <si>
    <t>SMSTR 1</t>
  </si>
  <si>
    <t>SMSTR 2</t>
  </si>
  <si>
    <t>BOBOT</t>
  </si>
  <si>
    <t>HARI EFEKTIF</t>
  </si>
  <si>
    <t>SISA</t>
  </si>
  <si>
    <t>HASIL</t>
  </si>
  <si>
    <t>-</t>
  </si>
  <si>
    <t xml:space="preserve">Kelas/Semester </t>
  </si>
  <si>
    <t>Materi</t>
  </si>
  <si>
    <t xml:space="preserve">Mengetahui, </t>
  </si>
  <si>
    <t>\</t>
  </si>
  <si>
    <t>IPK 10</t>
  </si>
  <si>
    <t>1a</t>
  </si>
  <si>
    <t>1b</t>
  </si>
  <si>
    <t>2a</t>
  </si>
  <si>
    <t>2b</t>
  </si>
  <si>
    <t>3a</t>
  </si>
  <si>
    <t>3b</t>
  </si>
  <si>
    <t>4a</t>
  </si>
  <si>
    <t>4b</t>
  </si>
  <si>
    <t>5a</t>
  </si>
  <si>
    <t>5b</t>
  </si>
  <si>
    <t>6a</t>
  </si>
  <si>
    <t>6b</t>
  </si>
  <si>
    <t>7a</t>
  </si>
  <si>
    <t>7b</t>
  </si>
  <si>
    <t>8a</t>
  </si>
  <si>
    <t>8b</t>
  </si>
  <si>
    <t>9a</t>
  </si>
  <si>
    <t>9b</t>
  </si>
  <si>
    <t>10a</t>
  </si>
  <si>
    <t>10b</t>
  </si>
  <si>
    <t xml:space="preserve">RPP : </t>
  </si>
  <si>
    <t>jumlah jam</t>
  </si>
  <si>
    <t>jumlah pertemuan</t>
  </si>
  <si>
    <t xml:space="preserve">sumber buku </t>
  </si>
  <si>
    <t>Tujuan Pembelajaran</t>
  </si>
  <si>
    <t xml:space="preserve">BIDANG STUDI KEAHLIAN </t>
  </si>
  <si>
    <t>1 JP BERAPA MENIT</t>
  </si>
  <si>
    <t>LOKASI</t>
  </si>
  <si>
    <t>Follow me on IG : @ari.k666</t>
  </si>
  <si>
    <t xml:space="preserve">untuk bobot gunakan range angka 1-10
</t>
  </si>
  <si>
    <t xml:space="preserve">nilai bobot terbesar tidak boleh ganda/ lebih dari 1
</t>
  </si>
  <si>
    <t>selain bobot terbesar boleh memiliki nilai ganda</t>
  </si>
  <si>
    <t>NILAI KKM DIISI MANUAL</t>
  </si>
  <si>
    <t>tidak lengkap klik tombol disamping kiri</t>
  </si>
  <si>
    <t>pastikan yg tercentang adalah pilihan "show" dan "blank"</t>
  </si>
  <si>
    <t>pastikan yg tidak tercentang adalah pilihan "hide"</t>
  </si>
  <si>
    <t>jika Indikator Pencampaian Kompetensi</t>
  </si>
  <si>
    <t>setelah selesai klik OK</t>
  </si>
  <si>
    <t>Guru membuat rangkuman/simpulan pelajaran tentang point-point penting yang muncul dalam kegiatan pembelajaran yang baru dilakukan.</t>
  </si>
  <si>
    <t>10.</t>
  </si>
  <si>
    <t>11.</t>
  </si>
  <si>
    <t>12.</t>
  </si>
  <si>
    <t>13.</t>
  </si>
  <si>
    <t xml:space="preserve">9. </t>
  </si>
  <si>
    <t>14.</t>
  </si>
  <si>
    <t>PENENTUAN  KRITERIA KETERCAPAIAN TUJUAN PEMBELAJARAN SEMESTER GANJIL</t>
  </si>
  <si>
    <t>MODUL AJAR</t>
  </si>
  <si>
    <t>CAPAIAN PEMBELAJARAN (CP)</t>
  </si>
  <si>
    <t>TUJUAN PEMBELAJARAN (TP)</t>
  </si>
  <si>
    <t>ALUR TUJUAN PEMBELAJARAN (ATP)</t>
  </si>
  <si>
    <t>Identifikasi</t>
  </si>
  <si>
    <t>Dimensi Profil Lulusan :</t>
  </si>
  <si>
    <t>Komunikasi</t>
  </si>
  <si>
    <t>Capaian Pembelajaran</t>
  </si>
  <si>
    <t>PERENCANAAN PEMBELAJARAN MENDALAM</t>
  </si>
  <si>
    <t>(RPM)</t>
  </si>
  <si>
    <t>Lintas Disipilin Ilmu</t>
  </si>
  <si>
    <t>Mapel 1</t>
  </si>
  <si>
    <t>Mapel 2</t>
  </si>
  <si>
    <t>Mapel 3</t>
  </si>
  <si>
    <t>Bahasa Inggris</t>
  </si>
  <si>
    <t>Matematika</t>
  </si>
  <si>
    <t>Keimanan dan ketakwaan kepada Tuhan Yang Maha Esa</t>
  </si>
  <si>
    <t>Penalaran kritis</t>
  </si>
  <si>
    <t>Kreativitas</t>
  </si>
  <si>
    <t>Kolaborasi</t>
  </si>
  <si>
    <t>PJBL (Poject Based Learning)</t>
  </si>
  <si>
    <t>Kemitraan Pembelajaran :</t>
  </si>
  <si>
    <t>Praktik Pedagogis :</t>
  </si>
  <si>
    <t>Tujuan Pembelajaran :</t>
  </si>
  <si>
    <t>Kemitraan Sekolah</t>
  </si>
  <si>
    <t>Laboratorium Komputer Sekolah</t>
  </si>
  <si>
    <t>Lingkungan Pembelajaran :</t>
  </si>
  <si>
    <t>Lingkungan Sekolah: Pembelajaran di dalam kelas dan laboratorium komputer untuk materi teori dan praktik.</t>
  </si>
  <si>
    <t>Lingkungan Daring: Menggunakan platform daring untuk forum diskusi, kolaborasi project, dan pengumpulan tugas</t>
  </si>
  <si>
    <t>Pemanfaatan Digital</t>
  </si>
  <si>
    <t>Wa Grup</t>
  </si>
  <si>
    <t>YouTube</t>
  </si>
  <si>
    <t>Google Drive</t>
  </si>
  <si>
    <t>Desain Pembelajaran</t>
  </si>
  <si>
    <t>Pengalaman Belajar</t>
  </si>
  <si>
    <t>Pendahuluan (Berkesadaran, Bermakna, Menggembirakan)</t>
  </si>
  <si>
    <t>Guru memulai apersepsi dengan mengajukan pertanyaan pemantik:</t>
  </si>
  <si>
    <t>Pertanyaan Pemantik</t>
  </si>
  <si>
    <t>Guru menyampaikan tujuan pembelajaran yang harus dicapai dalam pertemuan ini.</t>
  </si>
  <si>
    <t>Inti (Memahami)</t>
  </si>
  <si>
    <t>(Berkesadaran, bermakna dan menggembirakan)</t>
  </si>
  <si>
    <t>Murid dibagi menjadi 4 kelompok kecil yang terdiri dari 5 – 6 orang untuk melakukan diskusi kelompok</t>
  </si>
  <si>
    <t>Guru membagikan LKPD yang berisi studi kasus sederhana kepada masing-masing kelompok</t>
  </si>
  <si>
    <t>Guru membimbing/menilai kemampuan peserta didik mengolah data dan merumuskan kesimpulan.</t>
  </si>
  <si>
    <t>Mengaplikasi (Bermakna)</t>
  </si>
  <si>
    <t>Contoh Kasus</t>
  </si>
  <si>
    <t>Merefleksi (Berkesadaran)</t>
  </si>
  <si>
    <t>Refeksi</t>
  </si>
  <si>
    <t>Aplikasi dan tindak lanjut</t>
  </si>
  <si>
    <t>Menyampaikan rasa syukur Tuhan Yang Maha Esa atas telah selesainya pelaksanaan pembelajaran hari ini</t>
  </si>
  <si>
    <t>Guru memberikan reward dan motivasi kepada peserta didik serta menyampaikan kegiatan pembelajaran	untuk pertemuan berikutnya</t>
  </si>
  <si>
    <t>PENUTUP</t>
  </si>
  <si>
    <t>Asesmen pada Awal Pembelajaran</t>
  </si>
  <si>
    <t>Asesmen pada Akhir Pembelajaran</t>
  </si>
  <si>
    <t>Asesmen pada Proses Pembelajaran</t>
  </si>
  <si>
    <t>Diagnostik awal kesiapan belajar</t>
  </si>
  <si>
    <t>Lembar Kerja Peserta Didik dan Rubrik Penilaian</t>
  </si>
  <si>
    <t xml:space="preserve">Asesmen Tengah Semester 
Asesmen Akhir Semester </t>
  </si>
  <si>
    <t>Asesmen
Pembelajaran</t>
  </si>
  <si>
    <t>CAPAIAN PEMBELAJARAN</t>
  </si>
  <si>
    <t>TP SEMESTER GANJIL</t>
  </si>
  <si>
    <t>TP SEMSTER GANJIL</t>
  </si>
  <si>
    <t>TP SEMESTER GENAP</t>
  </si>
  <si>
    <t>TP GENAP</t>
  </si>
  <si>
    <t>PERANGKAT MENGAJAR + RPM</t>
  </si>
  <si>
    <t>untuk memilih RPM selanjutnya silahkan diubah pilihan angka disamping
urutan RPM sesuai data yg diinput di tab DATA</t>
  </si>
  <si>
    <t>untuk memilih RPM selanjutnya silahkan diubah pilihan angka disamping
urutan rpm sesuai data yg diinput di tab DATA</t>
  </si>
  <si>
    <t>Bahasa Indonesia</t>
  </si>
  <si>
    <t>Ekonomi</t>
  </si>
  <si>
    <t>Guru memberikan reward dan motivasi kepada peserta didik serta menyampaikan kegiatan pembelajaran untuk pertemuan berikutnya</t>
  </si>
  <si>
    <t>Pendidikan Pancasila</t>
  </si>
  <si>
    <t>Penerapan operasi aritmatika dan konsep himpunan dalam menghitung rentang alamat IP (IP Pool) serta estimasi durasi waktu sewa (lease time) yang optimal bagi klien.</t>
  </si>
  <si>
    <t>Penguasaan kosa kata teknis (technical vocabulary) dan teks prosedur untuk memahami manual dokumentasi perangkat lunak server serta perintah berbasis CLI.</t>
  </si>
  <si>
    <t>Penulisan teks laporan hasil evaluasi yang sistematis dan efektif untuk mendokumentasikan performa serta kendala pada konfigurasi DHCP Server.</t>
  </si>
  <si>
    <t>"Bayangkan jika kalian adalah admin di sebuah kampus dengan 1.000 mahasiswa; apakah kalian sanggup mendatangi setiap laptop mahasiswa satu per satu hanya untuk mengetikkan alamat IP secara manual agar mereka bisa internetan?"</t>
  </si>
  <si>
    <t>Sebuah kafe populer mengalami masalah di mana pelanggan baru tidak bisa terhubung ke Wi-Fi karena alamat IP yang tersedia habis akibat pengaturan waktu sewa (lease time) yang terlalu lama bagi pengguna yang sudah pulang.</t>
  </si>
  <si>
    <t>Menerapkan konsep perhitungan kecepatan transmisi data (bitrate) dan estimasi waktu unggah/unduh berdasarkan ukuran file serta kapasitas lebar pita (bandwidth) yang tersedia pada server.</t>
  </si>
  <si>
    <t>Menganalisis kosa kata teknis dalam dokumen manual serta memahami pesan galat (error message) berbasis bahasa Inggris yang muncul saat proses autentikasi atau transfer file di FTP Client.</t>
  </si>
  <si>
    <t>Menyusun teks prosedur dan laporan evaluasi teknis yang sistematis mengenai hasil pengujian hak akses (read/write) serta keamanan data pada konfigurasi FTP Server.</t>
  </si>
  <si>
    <t>"Jika kalian diminta mengirimkan file video berukuran 100 GB kepada teman di luar kota secara cepat dan aman tanpa menggunakan flashdisk, menurut kalian teknologi apa yang paling efektif untuk digunakan?"</t>
  </si>
  <si>
    <t>Sebuah perusahaan desain grafis mengalami kendala karena klien tidak bisa mengirimkan aset gambar berukuran besar melalui email, sehingga admin jaringan harus membangun media penyimpanan pusat yang bisa diakses melalui internet dengan pengaturan hak akses khusus untuk setiap klien.</t>
  </si>
  <si>
    <t>Menerapkan operasi hitung dan logika perbandingan untuk menghitung manajemen kuota penyimpanan (disk quota) bagi setiap pengguna agar kapasitas hard drive server tetap terjaga secara proporsional.</t>
  </si>
  <si>
    <t>Menyusun teks prosedur yang sistematis tentang langkah-langkah mengakses folder bersama (shared folder) serta membuat laporan evaluasi teknis terkait keamanan hak akses data.</t>
  </si>
  <si>
    <t>Menganalisis nilai tanggung jawab dan etika dalam menghormati privasi orang lain melalui pengaturan hak akses (read/write/execute) serta perlindungan terhadap data digital milik bersama.</t>
  </si>
  <si>
    <t>"Pernahkah kalian membayangkan bagaimana ribuan karyawan di sebuah perusahaan besar bisa mengerjakan satu file laporan yang sama secara bergantian tanpa harus saling meminjam flashdisk?"</t>
  </si>
  <si>
    <t>Sebuah kantor instansi pemerintah mengalami masalah di mana file rahasia bocor ke staf magang karena admin jaringan salah memberikan hak akses (permission) pada folder bersama di server utama.</t>
  </si>
  <si>
    <t>Menganalisis kosa kata teknis (technical vocabulary) dan memahami pesan status HTTP (seperti 404 Not Found atau 403 Forbidden) untuk mempermudah proses troubleshooting pada konfigurasi server.</t>
  </si>
  <si>
    <t>Menerapkan logika perbandingan dan aritmatika dalam menghitung estimasi beban trafik (traffic load) serta alokasi memori untuk mengoptimalkan performa respons server terhadap permintaan klien.</t>
  </si>
  <si>
    <t>Mengaitkan etika penyebaran informasi dan aspek hukum (UU ITE) dalam pengelolaan konten yang dipublikasikan melalui Web Server agar tetap sesuai dengan norma dan aturan yang berlaku.</t>
  </si>
  <si>
    <t>"Pernahkah kalian berpikir, ke mana sebenarnya laptop kalian 'pergi' mencari data saat kalian mengetik alamat sebuah website di browser, dan siapa yang bertugas melayani permintaan tersebut selama 24 jam penuh?"</t>
  </si>
  <si>
    <t>Sebuah portal berita sekolah tidak bisa diakses dan menampilkan pesan 'Forbidden' karena admin jaringan salah melakukan konfigurasi pada hak akses direktori (document root) dan pengaturan Virtual Host di sisi server</t>
  </si>
  <si>
    <t>Menganalisis kosa kata teknis dan hierarki penamaan seperti Root, Top-Level Domain, serta Subdomain untuk memahami struktur alamat internet secara global.</t>
  </si>
  <si>
    <t>Menerapkan konsep logika pemetaan (mapping) satu-ke-satu antara nama domain yang unik dengan alamat IP numerik dalam sebuah sistem basis data terdistribusi.</t>
  </si>
  <si>
    <t>Menyusun teks prosedur dan laporan hasil evaluasi teknis yang menjelaskan alur penerjemahan nama domain menjadi alamat IP secara kronologis dan sistematis.</t>
  </si>
  <si>
    <t>"Mana yang lebih mudah kalian ingat saat ingin mengunjungi rumah teman: nama jalan dan nomor rumahnya, atau titik koordinat bujur dan lintang lokasinya di peta?"</t>
  </si>
  <si>
    <t>Sebuah instansi tidak bisa mengakses portal absensi internal melalui alamat absen.sekolah.sch.id meskipun server dalam keadaan aktif, karena administrator salah memasukkan nomor IP pada A Record di konfigurasi Forward Zone</t>
  </si>
  <si>
    <t>Menerapkan konsep logika himpunan dan operasi relasional untuk memahami cara pengambilan data yang efisien melalui perintah query pada tabel-tabel yang saling terhubung.</t>
  </si>
  <si>
    <t>Menyusun teks laporan hasil evaluasi performa database serta mendokumentasikan prosedur backup dan restore data secara sistematis dan kronologis.</t>
  </si>
  <si>
    <t>Menganalisis tanggung jawab etika dan aspek hukum perlindungan data pribadi (UU PDP) dalam mengelola basis data agar terhindar dari kebocoran atau penyalahgunaan informasi digital.</t>
  </si>
  <si>
    <t>"Jika kalian diminta mencari satu nama di antara satu juta data pengguna aplikasi belanja online dalam waktu kurang dari satu detik, mungkinkah hal itu dilakukan jika datanya hanya disimpan dalam buku catatan atau file teks biasa?"</t>
  </si>
  <si>
    <t>Sebuah aplikasi rapor digital sekolah gagal menyimpan nilai siswa karena administrator jaringan salah memberikan hak akses (privileges) pada user database dan lupa mengatur batas maksimal koneksi (max_connections) pada konfigurasi server.</t>
  </si>
  <si>
    <t>Menerapkan etika berkomunikasi dan struktur penulisan surat resmi secara digital (E-mail) yang profesional serta efektif dalam korespondensi bisnis.</t>
  </si>
  <si>
    <t>Menganalisis istilah teknis seperti Relay, Forwarding, Bounce Message, dan Spam untuk mempermudah identifikasi masalah pada log aktivitas pengiriman pesan di server.</t>
  </si>
  <si>
    <t>Mengevaluasi tanggung jawab hukum pengelola server dalam menjaga kerahasiaan data komunikasi pengguna berdasarkan Undang-Undang ITE dan perlindungan data pribadi.</t>
  </si>
  <si>
    <t>"Pernahkah kalian berpikir, saat kalian menekan tombol 'kirim' pada sebuah email, siapa yang bertugas membawanya melintasi benua agar sampai tepat waktu di kotak masuk penerima tanpa tertukar dengan jutaan surat lainnya?"</t>
  </si>
  <si>
    <t>Sebuah perusahaan logistik mendapati bahwa semua email penawaran kerja sama mereka gagal terkirim dan masuk ke folder spam pelanggan karena administrator jaringan lupa mengonfigurasi SPF Record dan DKIM pada Mail Server mereka.</t>
  </si>
  <si>
    <t>Menganalisis kosa kata teknis (technical vocabulary) pada antarmuka pengguna grafis (GUI) dan dokumen dokumentasi untuk mempermudah navigasi fitur-fitur pengelolaan server secara visual.</t>
  </si>
  <si>
    <t>Menerapkan operasi aritmatika dan rasio dalam menghitung alokasi sumber daya seperti kapasitas penyimpanan (disk space) serta batasan bandwidth agar pembagian akun hosting menjadi efisien dan proporsional.</t>
  </si>
  <si>
    <t>Mengevaluasi aspek hukum dan etika dalam pengelolaan konten digital sesuai dengan regulasi penyiaran informasi guna memastikan layanan hosting tidak digunakan untuk aktivitas ilegal.</t>
  </si>
  <si>
    <t>"Jika kalian mengelola sebuah gedung apartemen dengan ratusan penghuni, apakah kalian lebih memilih mendatangi setiap kamar untuk memperbaiki keran, atau memiliki satu pusat kendali otomatis yang bisa memantau dan mengatur semuanya dari satu ruangan?"</t>
  </si>
  <si>
    <t>Sebuah perusahaan penyedia web hosting menerima banyak komplain karena seluruh website pelanggan mendadak lambat akibat administrator jaringan tidak mengonfigurasi fitur resource limit pada panel kontrol untuk membatasi penggunaan CPU dan RAM bagi setiap pengguna.</t>
  </si>
  <si>
    <t>Menerapkan konsep perbandingan dan distribusi probabilitas untuk menghitung alokasi sumber daya (resource allocation) agar beban kerja server tetap stabil meskipun digunakan oleh banyak pengguna secara bersamaan.</t>
  </si>
  <si>
    <t>Menganalisis istilah teknis seperti uptime, bandwidth limit, dan overselling untuk memahami kontrak layanan (Service Level Agreement) yang disediakan oleh vendor penyedia hosting internasional.</t>
  </si>
  <si>
    <t>Menumbuhkan sikap tenggang rasa dan kesadaran akan hak serta kewajiban dalam menggunakan fasilitas publik/bersama agar aktivitas satu pengguna tidak mengganggu stabilitas pengguna lain dalam satu server.</t>
  </si>
  <si>
    <t>"Jika kalian memiliki satu rumah besar dengan biaya listrik yang sangat mahal, mana yang lebih menguntungkan: menempatinya sendirian atau membagi kamar-kamarnya untuk disewakan agar biaya listrik tersebut bisa ditanggung bersama?"</t>
  </si>
  <si>
    <t>Sebuah website toko online mengalami penurunan performa secara drastis karena situs web lain yang berada dalam satu server shared hosting sedang melakukan aktivitas pengunggahan data besar secara terus-menerus sehingga menghabiskan jatah memori server.</t>
  </si>
  <si>
    <t>Menerapkan konsep rasio dan pembagian untuk menghitung alokasi sumber daya fisik (core CPU, RAM, dan storage) ke dalam beberapa unit virtual agar tetap stabil tanpa melebihi kapasitas total server induk.</t>
  </si>
  <si>
    <t>Menguasai kosa kata teknis dan sintaksis bahasa Inggris yang digunakan dalam pengoperasian Command Line Interface (CLI) serta pemahaman dokumentasi teknis dari penyedia layanan cloud global.</t>
  </si>
  <si>
    <t>Menganalisis perbandingan biaya investasi (Capex) perangkat keras fisik dengan biaya operasional (Opex) layanan VPS untuk menentukan efisiensi anggaran dalam pengembangan infrastruktur IT sebuah bisnis.</t>
  </si>
  <si>
    <t>"Jika kalian memiliki satu buah komputer canggih, bagaimana caranya agar komputer tersebut bisa dipinjamkan kepada 5 orang teman secara bersamaan, namun masing-masing teman merasa memiliki komputer sendiri dengan sistem operasi berbeda dan tidak bisa mengintip file satu sama lain?"</t>
  </si>
  <si>
    <t>Sebuah perusahaan rintisan (startup) mengalami kegagalan sistem saat trafik kunjungan meningkat tajam karena administrator jaringan salah dalam mengevaluasi kebutuhan spesifikasi RAM dan alokasi swap memory pada konfigurasi instance VPS mereka.</t>
  </si>
  <si>
    <t>Petunjuk Pengisian Bobot Tujuan Pembelajaran :</t>
  </si>
  <si>
    <t>Show</t>
  </si>
  <si>
    <t>untuk mapel ................................................(Sesuaikan dengan Mapel)
TP : ..........................(sesuaikan dengan TP yang sudah dibuat)
buatkan 3 mapel lintas disipilin ilmu seputaran mapel  umum bukan mapel kejuruan di SMK beserta materi terkait dengan tp 1 kalimat
1 pertanyaan pemantik untuk rpp
1 contoh kasus 1 kalimat untuk rpp</t>
  </si>
  <si>
    <t xml:space="preserve">…....................(Paste kan CP Mata Pelajaran)
Dari CP diatas buatkan 8 buah TP dengan awalan kata kerja aktif untuk semester 1 dan 2 kelas …......... Jurusan ….............. dengan pembobotan dengan range (1 sampai 10) per TP untuk jumlah pembagian jam mengajar dengan dipilih 1 TP untuk bobot terbesar per semester. penentuan Bobot berdasarkan tingkat kesulitan TP. 
</t>
  </si>
  <si>
    <t>Copy :</t>
  </si>
  <si>
    <t>Prompt AI Untuk Mempermudah Isian Penentuan TP :</t>
  </si>
  <si>
    <t>Prompt AI Untuk Mempermudah Isian Kelengkapan Per TP:</t>
  </si>
  <si>
    <t>Keterangan Tujuan Pembelajaran :</t>
  </si>
  <si>
    <t>Guru menyapa murid, menanyakan kabar, berdoa, dan melakukan presensi.</t>
  </si>
  <si>
    <t>Guru dan murid menyepakati aturan kelas yang berhubungan dengan materi yang akan diajarkan.</t>
  </si>
  <si>
    <t>murid diberi kesempatan untuk menyampaikan pendapat mereka terkait pertanyaan pemantik.</t>
  </si>
  <si>
    <t>Jika ada materi yang belum dipahami, murid dapat langsung menanyakannya.</t>
  </si>
  <si>
    <t>murid membuat rencana perbaikan dan tindak lanjut untuk mengatasi konsep-konsep yang masih sulit dipahami.</t>
  </si>
  <si>
    <t>murid menerapkan perbaikan pada tugas proyek mereka berdasarkan hasil refleksi.</t>
  </si>
  <si>
    <t>murid melanjutkan tugas dan kegiatan belajar sesuai dengan rencana tindak lanjut yang telah mereka susun.</t>
  </si>
  <si>
    <t>2026/2027</t>
  </si>
  <si>
    <t>13 Juli 2026</t>
  </si>
  <si>
    <t>Mengevaluasi DNS Server dan Mengkonfigurasi DNS Server</t>
  </si>
  <si>
    <t>DHCP Server</t>
  </si>
  <si>
    <t>FTP Server</t>
  </si>
  <si>
    <t>File Server</t>
  </si>
  <si>
    <t>Web Server</t>
  </si>
  <si>
    <t>DNS Server</t>
  </si>
  <si>
    <t>Mail Server</t>
  </si>
  <si>
    <t>Database Server</t>
  </si>
  <si>
    <t>Control Panel Hosting</t>
  </si>
  <si>
    <t>Share Hosting Server</t>
  </si>
  <si>
    <t>Virtual Private Server</t>
  </si>
  <si>
    <t>Formatif</t>
  </si>
  <si>
    <t>Assesmen Akhir</t>
  </si>
  <si>
    <t>Assemen Akhir</t>
  </si>
  <si>
    <t>Formatif I</t>
  </si>
  <si>
    <t>Diisi Kata PLT jika status PLT.</t>
  </si>
  <si>
    <t>a. Aspek kompleksitas. Semakin komplek (sukar) TP maka nilainya semakin rendah, dan semakin mudah TP maka nilainya semakin tinggi.</t>
  </si>
  <si>
    <t>KKTP</t>
  </si>
  <si>
    <t>NILAI KKTP DIISI MANUAL</t>
  </si>
  <si>
    <t>KRITERIA KETUNTASAN TUJUAN PEMBELAJARAN</t>
  </si>
  <si>
    <t>PENENTUAN KRITERIA KETUNTASAN TUJUAN PEMBELAJARAN SEMESTER GENAP</t>
  </si>
  <si>
    <t>PBL (Problem Based Learning)</t>
  </si>
  <si>
    <t>Fase 1: Orientasi Murid pada Masalah</t>
  </si>
  <si>
    <t>Murid diberi kesempatan untuk menyampaikan pendapat, respons awal, atau pertanyaan kritis terkait masalah kafe tersebut.</t>
  </si>
  <si>
    <t>Fase 2: Mengorganisasikan Murid untuk Belajar</t>
  </si>
  <si>
    <t>Murid dibagi menjadi 4 kelompok kecil yang terdiri dari 5 – 6 orang secara heterogen.</t>
  </si>
  <si>
    <t>Fase 3: Membimbing Penyelidikan Individu maupun Kelompok</t>
  </si>
  <si>
    <t>Fase 4: Mengembangkan dan Menyajikan Hasil Karya</t>
  </si>
  <si>
    <t>Masing-masing anggota kelompok/perwakilan kelompok mempresentasikan hasil diskusi dan solusi yang mereka tawarkan di depan kelas.</t>
  </si>
  <si>
    <t>Fase 5: Menganalisis dan Mengevaluasi Proses Pemecahan Masalah</t>
  </si>
  <si>
    <r>
      <rPr>
        <b/>
        <sz val="24"/>
        <color theme="1"/>
        <rFont val="Arial Rounded MT Bold"/>
        <family val="2"/>
      </rPr>
      <t>CREATE BY : GDE ARI KUSUMA, S.Pd., Gr.</t>
    </r>
    <r>
      <rPr>
        <sz val="24"/>
        <color theme="1"/>
        <rFont val="Arial Rounded MT Bold"/>
        <family val="2"/>
      </rPr>
      <t xml:space="preserve">
Email : gde.666@smkn1narmada.sch.id</t>
    </r>
  </si>
  <si>
    <t>Ridhan Hadi, S.Pd., M.Pd.</t>
  </si>
  <si>
    <t>19830603 201001 1 016</t>
  </si>
  <si>
    <r>
      <t xml:space="preserve">serta </t>
    </r>
    <r>
      <rPr>
        <b/>
        <sz val="12"/>
        <color theme="1"/>
        <rFont val="Times New Roman"/>
        <family val="1"/>
      </rPr>
      <t xml:space="preserve">mengajak murid memeriksa kebersihan di sekitar tempat duduknya (memungut sampah jika ada) dan memastikan pencahayaan/ventilasi ruang kelas sudah efisien (menghemat energi listrik jika cahaya matahari cukup). </t>
    </r>
    <r>
      <rPr>
        <i/>
        <sz val="12"/>
        <color theme="1"/>
        <rFont val="Times New Roman"/>
        <family val="1"/>
      </rPr>
      <t>(Point Terintegrasi Sekolah Adiwiyata)</t>
    </r>
  </si>
  <si>
    <r>
      <t xml:space="preserve">serta </t>
    </r>
    <r>
      <rPr>
        <b/>
        <sz val="12"/>
        <color theme="1"/>
        <rFont val="Times New Roman"/>
        <family val="1"/>
      </rPr>
      <t>komitmen menjaga ketertiban, kebersihan, dan efisiensi penggunaan perangkat/fasilitas kelas selama belajar.</t>
    </r>
    <r>
      <rPr>
        <sz val="12"/>
        <color theme="1"/>
        <rFont val="Times New Roman"/>
        <family val="1"/>
      </rPr>
      <t xml:space="preserve"> </t>
    </r>
    <r>
      <rPr>
        <i/>
        <sz val="12"/>
        <color theme="1"/>
        <rFont val="Times New Roman"/>
        <family val="1"/>
      </rPr>
      <t>(Point Terintegrasi Sekolah Adiwiyata)</t>
    </r>
  </si>
  <si>
    <r>
      <rPr>
        <b/>
        <sz val="12"/>
        <color theme="1"/>
        <rFont val="Times New Roman"/>
        <family val="1"/>
      </rPr>
      <t>Sebelum meninggalkan kelas/lab, guru dan murid melakukan pengecekan selama 1-2 menit untuk memastikan semua perangkat mati (shut down), lampu/AC dimatikan, dan ruangan kembali bersih serta rapi</t>
    </r>
    <r>
      <rPr>
        <sz val="12"/>
        <color theme="1"/>
        <rFont val="Times New Roman"/>
        <family val="1"/>
      </rPr>
      <t>.</t>
    </r>
    <r>
      <rPr>
        <i/>
        <sz val="12"/>
        <color theme="1"/>
        <rFont val="Times New Roman"/>
        <family val="1"/>
      </rPr>
      <t xml:space="preserve"> (Point Terintegrasi Sekolah Adiwiyata)</t>
    </r>
  </si>
  <si>
    <t>SMKN 1 Narmada</t>
  </si>
  <si>
    <t>Narmada</t>
  </si>
  <si>
    <t>JADWAL MENGAJAR</t>
  </si>
  <si>
    <t>JURNAL HARIAN MENGAJAR</t>
  </si>
  <si>
    <t>Inputan Dimensi Profil Lulusan</t>
  </si>
  <si>
    <t>Kesehatan</t>
  </si>
  <si>
    <t>Kemandirian</t>
  </si>
  <si>
    <t>Kewargaan</t>
  </si>
  <si>
    <t>Petunjuk Pengisian Inputan Dimensi Profil Lulusan :</t>
  </si>
  <si>
    <t xml:space="preserve">Ketik 1 jika Menggunakan Demensi Tersebut dan Kosongkan Jika tidak menggunakan
</t>
  </si>
  <si>
    <t>Hide</t>
  </si>
  <si>
    <t>Keimanan dan ketakwaan</t>
  </si>
  <si>
    <t>Menentukan Pertanyaan Mendasar</t>
  </si>
  <si>
    <t>Mendesain Perencanaan Proyek</t>
  </si>
  <si>
    <t>Murid menyusun rancangan proyek secara kolaboratif dan dibagi menjadi 4 kelompok kecil yang terdiri dari 5 – 6 orang untuk melakukan diskusi kelompok</t>
  </si>
  <si>
    <t>Menyusun Jadwal</t>
  </si>
  <si>
    <t>15.</t>
  </si>
  <si>
    <t>16.</t>
  </si>
  <si>
    <t>17.</t>
  </si>
  <si>
    <t>Guru dan murid menyepakati timeline atau jadwal aktivitas yang terstruktur.</t>
  </si>
  <si>
    <t>Memonitor Proyek</t>
  </si>
  <si>
    <t>Menguji Hasil</t>
  </si>
  <si>
    <t>18.</t>
  </si>
  <si>
    <t>20.</t>
  </si>
  <si>
    <t>21.</t>
  </si>
  <si>
    <t>22.</t>
  </si>
  <si>
    <t>23.</t>
  </si>
  <si>
    <t>Evaluasi Pengalaman</t>
  </si>
  <si>
    <t>jika Indikator Dimensi Profil Lulusan</t>
  </si>
  <si>
    <t xml:space="preserve">RPM : </t>
  </si>
  <si>
    <t>murid menerapkan perbaikan pada hasil diskusu \mereka berdasarkan hasil refleksi.</t>
  </si>
  <si>
    <t>19.</t>
  </si>
  <si>
    <t>24.</t>
  </si>
  <si>
    <t>jika Indikator Tujuan Pembelajaran</t>
  </si>
  <si>
    <t xml:space="preserve">PROGRAM STUDI KEAHLIAN </t>
  </si>
  <si>
    <t>Teknologi Informasi</t>
  </si>
  <si>
    <t>Pengembangan Perangkat Lunak dan Game</t>
  </si>
  <si>
    <t>Kometensi Keahlian Rekayasa Perangkat Lunak</t>
  </si>
  <si>
    <t>XI RPL</t>
  </si>
  <si>
    <t>Candra Rusmana</t>
  </si>
  <si>
    <t>199001022023211000</t>
  </si>
  <si>
    <t>Kamis</t>
  </si>
  <si>
    <t>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t>
  </si>
  <si>
    <t>Menerapkan perintah eksekusi bahasa pemrograman yang mengimplementasikan pemrograman terstruktur,</t>
  </si>
  <si>
    <t>Menerapkan pemrograman berorientasi objek lanjutan,</t>
  </si>
  <si>
    <t>Menerapkan pemodelan perangkat lunak,</t>
  </si>
  <si>
    <t>Menerapkan pemrograman antarmuka GUI (Graphical User Interface),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</si>
</sst>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11"/>
      <color theme="1"/>
      <name val="Calibri"/>
      <family val="2"/>
      <scheme val="minor"/>
    </font>
    <font>
      <sz val="11"/>
      <color theme="1"/>
      <name val="Times New Roman"/>
      <family val="1"/>
    </font>
    <font>
      <sz val="12"/>
      <color theme="1"/>
      <name val="Times New Roman"/>
      <family val="1"/>
    </font>
    <font>
      <sz val="11"/>
      <color rgb="FF000000"/>
      <name val="Times New Roman"/>
      <family val="1"/>
    </font>
    <font>
      <b/>
      <u/>
      <sz val="11"/>
      <color theme="1"/>
      <name val="Times New Roman"/>
      <family val="1"/>
    </font>
    <font>
      <sz val="10"/>
      <name val="Times New Roman"/>
      <family val="1"/>
    </font>
    <font>
      <b/>
      <sz val="10"/>
      <name val="Times New Roman"/>
      <family val="1"/>
    </font>
    <font>
      <sz val="10"/>
      <color theme="1"/>
      <name val="Times New Roman"/>
      <family val="1"/>
    </font>
    <font>
      <sz val="14"/>
      <name val="Times New Roman"/>
      <family val="1"/>
    </font>
    <font>
      <b/>
      <sz val="10"/>
      <color theme="1"/>
      <name val="Times New Roman"/>
      <family val="1"/>
    </font>
    <font>
      <sz val="11"/>
      <name val="Times New Roman"/>
      <family val="1"/>
    </font>
    <font>
      <sz val="10"/>
      <color theme="1"/>
      <name val="Calibri"/>
      <family val="2"/>
      <scheme val="minor"/>
    </font>
    <font>
      <b/>
      <sz val="14"/>
      <color theme="1"/>
      <name val="Times New Roman"/>
      <family val="1"/>
    </font>
    <font>
      <b/>
      <sz val="14"/>
      <name val="Times New Roman"/>
      <family val="1"/>
    </font>
    <font>
      <b/>
      <sz val="26"/>
      <color theme="1"/>
      <name val="Times New Roman"/>
      <family val="1"/>
    </font>
    <font>
      <sz val="20"/>
      <color theme="1"/>
      <name val="Times New Roman"/>
      <family val="1"/>
    </font>
    <font>
      <sz val="14"/>
      <color theme="1"/>
      <name val="Times New Roman"/>
      <family val="1"/>
    </font>
    <font>
      <u/>
      <sz val="16"/>
      <color theme="1"/>
      <name val="Times New Roman"/>
      <family val="1"/>
    </font>
    <font>
      <sz val="16"/>
      <color theme="1"/>
      <name val="Times New Roman"/>
      <family val="1"/>
    </font>
    <font>
      <b/>
      <sz val="18"/>
      <color theme="1"/>
      <name val="Times New Roman"/>
      <family val="1"/>
    </font>
    <font>
      <b/>
      <sz val="12"/>
      <color theme="1"/>
      <name val="Arial"/>
      <family val="2"/>
    </font>
    <font>
      <b/>
      <sz val="12"/>
      <color theme="1"/>
      <name val="Arial Narrow"/>
      <family val="2"/>
    </font>
    <font>
      <sz val="11"/>
      <color theme="0"/>
      <name val="Calibri"/>
      <family val="2"/>
      <scheme val="minor"/>
    </font>
    <font>
      <b/>
      <sz val="7"/>
      <name val="Times New Roman"/>
      <family val="1"/>
    </font>
    <font>
      <b/>
      <sz val="10"/>
      <color theme="0"/>
      <name val="Times New Roman"/>
      <family val="1"/>
    </font>
    <font>
      <sz val="11"/>
      <color theme="0"/>
      <name val="Times New Roman"/>
      <family val="1"/>
    </font>
    <font>
      <b/>
      <u/>
      <sz val="11"/>
      <color theme="0"/>
      <name val="Times New Roman"/>
      <family val="1"/>
    </font>
    <font>
      <sz val="9"/>
      <name val="Times New Roman"/>
      <family val="1"/>
    </font>
    <font>
      <sz val="9"/>
      <color theme="1"/>
      <name val="Times New Roman"/>
      <family val="1"/>
    </font>
    <font>
      <sz val="12"/>
      <color rgb="FF0A0101"/>
      <name val="Times New Roman"/>
      <family val="1"/>
    </font>
    <font>
      <b/>
      <sz val="11"/>
      <color theme="1"/>
      <name val="Times New Roman"/>
      <family val="1"/>
    </font>
    <font>
      <sz val="9"/>
      <color theme="0"/>
      <name val="Times New Roman"/>
      <family val="1"/>
    </font>
    <font>
      <sz val="11"/>
      <name val="Calibri"/>
      <family val="2"/>
      <scheme val="minor"/>
    </font>
    <font>
      <sz val="8"/>
      <color theme="0"/>
      <name val="Calibri"/>
      <family val="2"/>
      <scheme val="minor"/>
    </font>
    <font>
      <b/>
      <sz val="12"/>
      <color theme="1"/>
      <name val="Times New Roman"/>
      <family val="1"/>
    </font>
    <font>
      <b/>
      <sz val="24"/>
      <color theme="1"/>
      <name val="Arial Rounded MT Bold"/>
      <family val="2"/>
    </font>
    <font>
      <sz val="11"/>
      <color theme="1"/>
      <name val="Arial Rounded MT Bold"/>
      <family val="2"/>
    </font>
    <font>
      <b/>
      <sz val="20"/>
      <color theme="1"/>
      <name val="Calibri"/>
      <family val="2"/>
      <scheme val="minor"/>
    </font>
    <font>
      <sz val="12"/>
      <color theme="0"/>
      <name val="Times New Roman"/>
      <family val="1"/>
    </font>
    <font>
      <sz val="12"/>
      <color theme="0"/>
      <name val="Calibri"/>
      <family val="2"/>
      <scheme val="minor"/>
    </font>
    <font>
      <sz val="12"/>
      <color theme="1"/>
      <name val="Calibri"/>
      <family val="2"/>
      <scheme val="minor"/>
    </font>
    <font>
      <b/>
      <u/>
      <sz val="12"/>
      <color theme="1"/>
      <name val="Times New Roman"/>
      <family val="1"/>
    </font>
    <font>
      <b/>
      <sz val="28"/>
      <color theme="1"/>
      <name val="Arial Rounded MT Bold"/>
      <family val="2"/>
    </font>
    <font>
      <sz val="24"/>
      <color theme="1"/>
      <name val="Arial Rounded MT Bold"/>
      <family val="2"/>
    </font>
    <font>
      <i/>
      <sz val="12"/>
      <color theme="1"/>
      <name val="Times New Roman"/>
      <family val="1"/>
    </font>
    <font>
      <b/>
      <sz val="8"/>
      <color theme="1"/>
      <name val="Times New Roman"/>
      <family val="1"/>
    </font>
    <font>
      <b/>
      <sz val="8"/>
      <color theme="1"/>
      <name val="Calibri"/>
      <family val="2"/>
      <scheme val="minor"/>
    </font>
  </fonts>
  <fills count="31">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indexed="22"/>
        <bgColor indexed="64"/>
      </patternFill>
    </fill>
    <fill>
      <patternFill patternType="solid">
        <fgColor theme="6" tint="-0.249977111117893"/>
        <bgColor indexed="64"/>
      </patternFill>
    </fill>
    <fill>
      <patternFill patternType="solid">
        <fgColor rgb="FFFFFF00"/>
        <bgColor indexed="64"/>
      </patternFill>
    </fill>
    <fill>
      <patternFill patternType="solid">
        <fgColor rgb="FF66FF33"/>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indexed="13"/>
        <bgColor indexed="64"/>
      </patternFill>
    </fill>
    <fill>
      <patternFill patternType="solid">
        <fgColor theme="9"/>
        <bgColor indexed="64"/>
      </patternFill>
    </fill>
    <fill>
      <patternFill patternType="solid">
        <fgColor indexed="49"/>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indexed="40"/>
        <bgColor indexed="64"/>
      </patternFill>
    </fill>
    <fill>
      <patternFill patternType="solid">
        <fgColor indexed="9"/>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s>
  <cellStyleXfs count="1">
    <xf numFmtId="0" fontId="0" fillId="0" borderId="0"/>
  </cellStyleXfs>
  <cellXfs count="521">
    <xf numFmtId="0" fontId="0" fillId="0" borderId="0" xfId="0"/>
    <xf numFmtId="0" fontId="0" fillId="0" borderId="1" xfId="0" applyBorder="1"/>
    <xf numFmtId="0" fontId="2" fillId="0" borderId="1" xfId="0" applyFont="1" applyBorder="1" applyAlignment="1">
      <alignment vertical="center"/>
    </xf>
    <xf numFmtId="0" fontId="2" fillId="0" borderId="1" xfId="0" applyFont="1" applyBorder="1"/>
    <xf numFmtId="0" fontId="2" fillId="0" borderId="1" xfId="0" applyFont="1" applyBorder="1" applyAlignment="1">
      <alignment horizontal="left" vertic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3" fillId="3" borderId="1" xfId="0" applyFont="1" applyFill="1" applyBorder="1"/>
    <xf numFmtId="0" fontId="2" fillId="0" borderId="1" xfId="0" applyFont="1" applyBorder="1" applyAlignment="1">
      <alignment wrapText="1"/>
    </xf>
    <xf numFmtId="0" fontId="2" fillId="0" borderId="1" xfId="0" applyFont="1" applyBorder="1" applyAlignment="1">
      <alignment vertical="center" wrapText="1"/>
    </xf>
    <xf numFmtId="0" fontId="2" fillId="0" borderId="5" xfId="0" applyFont="1" applyBorder="1" applyAlignment="1">
      <alignment horizontal="center" vertical="center"/>
    </xf>
    <xf numFmtId="0" fontId="0" fillId="0" borderId="5" xfId="0" applyBorder="1" applyAlignment="1">
      <alignment horizontal="center" vertical="center"/>
    </xf>
    <xf numFmtId="0" fontId="4" fillId="0" borderId="1" xfId="0" applyFont="1" applyBorder="1" applyAlignment="1">
      <alignment vertical="center"/>
    </xf>
    <xf numFmtId="0" fontId="0" fillId="0" borderId="0" xfId="0" applyAlignment="1">
      <alignment horizontal="center" vertical="center"/>
    </xf>
    <xf numFmtId="0" fontId="2" fillId="0" borderId="0" xfId="0" applyFont="1"/>
    <xf numFmtId="0" fontId="5" fillId="0" borderId="0" xfId="0" applyFont="1"/>
    <xf numFmtId="0" fontId="6" fillId="0" borderId="0" xfId="0" applyFont="1"/>
    <xf numFmtId="0" fontId="6" fillId="0" borderId="1" xfId="0" applyFont="1" applyBorder="1" applyAlignment="1">
      <alignment horizontal="center"/>
    </xf>
    <xf numFmtId="0" fontId="6" fillId="0" borderId="0" xfId="0" applyFont="1" applyAlignment="1">
      <alignment horizontal="right"/>
    </xf>
    <xf numFmtId="0" fontId="6" fillId="0" borderId="12" xfId="0" applyFont="1" applyBorder="1"/>
    <xf numFmtId="0" fontId="6" fillId="0" borderId="0" xfId="0" applyFont="1" applyAlignment="1">
      <alignment horizontal="center"/>
    </xf>
    <xf numFmtId="0" fontId="6" fillId="0" borderId="1" xfId="0" applyFont="1" applyBorder="1"/>
    <xf numFmtId="0" fontId="6" fillId="0" borderId="0" xfId="0" quotePrefix="1" applyFont="1" applyAlignment="1">
      <alignment horizontal="center"/>
    </xf>
    <xf numFmtId="0" fontId="8" fillId="0" borderId="0" xfId="0" applyFont="1"/>
    <xf numFmtId="0" fontId="6" fillId="0" borderId="6" xfId="0" applyFont="1" applyBorder="1"/>
    <xf numFmtId="0" fontId="3" fillId="0" borderId="0" xfId="0" applyFont="1"/>
    <xf numFmtId="0" fontId="9" fillId="0" borderId="0" xfId="0" applyFont="1" applyAlignment="1">
      <alignment horizontal="center"/>
    </xf>
    <xf numFmtId="0" fontId="6" fillId="5" borderId="2" xfId="0" applyFont="1" applyFill="1" applyBorder="1"/>
    <xf numFmtId="0" fontId="7" fillId="5" borderId="2" xfId="0" applyFont="1" applyFill="1" applyBorder="1" applyAlignment="1">
      <alignment horizontal="center"/>
    </xf>
    <xf numFmtId="0" fontId="7" fillId="5" borderId="14" xfId="0" applyFont="1" applyFill="1" applyBorder="1" applyAlignment="1">
      <alignment horizontal="center"/>
    </xf>
    <xf numFmtId="0" fontId="6" fillId="5" borderId="3" xfId="0" applyFont="1" applyFill="1" applyBorder="1"/>
    <xf numFmtId="0" fontId="7" fillId="5" borderId="3" xfId="0" applyFont="1" applyFill="1" applyBorder="1" applyAlignment="1">
      <alignment horizontal="center"/>
    </xf>
    <xf numFmtId="0" fontId="6" fillId="0" borderId="1" xfId="0" applyFont="1" applyBorder="1" applyAlignment="1">
      <alignment vertical="center"/>
    </xf>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xf>
    <xf numFmtId="0" fontId="6" fillId="6" borderId="1" xfId="0" applyFont="1" applyFill="1" applyBorder="1" applyAlignment="1">
      <alignment vertical="center"/>
    </xf>
    <xf numFmtId="0" fontId="6" fillId="7" borderId="1" xfId="0" applyFont="1" applyFill="1" applyBorder="1" applyAlignment="1">
      <alignment horizontal="center" vertical="center"/>
    </xf>
    <xf numFmtId="0" fontId="7" fillId="7" borderId="1" xfId="0" applyFont="1" applyFill="1" applyBorder="1" applyAlignment="1">
      <alignment horizontal="center" vertical="center"/>
    </xf>
    <xf numFmtId="0" fontId="6" fillId="7" borderId="1" xfId="0" applyFont="1" applyFill="1" applyBorder="1" applyAlignment="1">
      <alignment vertical="center"/>
    </xf>
    <xf numFmtId="0" fontId="6" fillId="0" borderId="14" xfId="0" applyFont="1" applyBorder="1" applyAlignment="1">
      <alignment horizontal="center" vertical="center"/>
    </xf>
    <xf numFmtId="0" fontId="6" fillId="17" borderId="1" xfId="0" applyFont="1" applyFill="1" applyBorder="1" applyAlignment="1">
      <alignment horizontal="center"/>
    </xf>
    <xf numFmtId="0" fontId="6" fillId="17" borderId="1" xfId="0" applyFont="1" applyFill="1" applyBorder="1"/>
    <xf numFmtId="0" fontId="6" fillId="14" borderId="1" xfId="0" applyFont="1" applyFill="1" applyBorder="1" applyAlignment="1">
      <alignment horizontal="center"/>
    </xf>
    <xf numFmtId="0" fontId="6" fillId="14" borderId="1" xfId="0" applyFont="1" applyFill="1" applyBorder="1"/>
    <xf numFmtId="0" fontId="7" fillId="8" borderId="7" xfId="0" applyFont="1" applyFill="1" applyBorder="1" applyAlignment="1">
      <alignment horizontal="center" vertical="center"/>
    </xf>
    <xf numFmtId="0" fontId="7" fillId="8" borderId="14" xfId="0" applyFont="1" applyFill="1" applyBorder="1" applyAlignment="1">
      <alignment horizontal="center" vertical="center"/>
    </xf>
    <xf numFmtId="0" fontId="7" fillId="8" borderId="3" xfId="0" applyFont="1" applyFill="1" applyBorder="1" applyAlignment="1">
      <alignment horizontal="center" vertical="center"/>
    </xf>
    <xf numFmtId="0" fontId="0" fillId="0" borderId="0" xfId="0" applyAlignment="1">
      <alignment horizontal="center"/>
    </xf>
    <xf numFmtId="0" fontId="1" fillId="0" borderId="0" xfId="0" applyFont="1" applyAlignment="1">
      <alignment vertical="center"/>
    </xf>
    <xf numFmtId="0" fontId="7" fillId="3" borderId="1" xfId="0" applyFont="1" applyFill="1" applyBorder="1" applyAlignment="1">
      <alignment horizontal="center"/>
    </xf>
    <xf numFmtId="0" fontId="8" fillId="0" borderId="1" xfId="0" applyFont="1" applyBorder="1"/>
    <xf numFmtId="0" fontId="8" fillId="0" borderId="5" xfId="0" applyFont="1" applyBorder="1"/>
    <xf numFmtId="0" fontId="8" fillId="0" borderId="8" xfId="0" applyFont="1" applyBorder="1"/>
    <xf numFmtId="0" fontId="2" fillId="0" borderId="0" xfId="0" applyFont="1" applyAlignment="1">
      <alignment horizontal="right"/>
    </xf>
    <xf numFmtId="0" fontId="11" fillId="0" borderId="0" xfId="0" applyFont="1"/>
    <xf numFmtId="0" fontId="6" fillId="10" borderId="1" xfId="0" applyFont="1" applyFill="1" applyBorder="1" applyAlignment="1">
      <alignment horizontal="center" vertical="center"/>
    </xf>
    <xf numFmtId="0" fontId="6" fillId="11" borderId="1" xfId="0" applyFont="1" applyFill="1" applyBorder="1" applyAlignment="1">
      <alignment horizontal="center" vertical="center"/>
    </xf>
    <xf numFmtId="0" fontId="6" fillId="12" borderId="1" xfId="0" applyFont="1" applyFill="1" applyBorder="1" applyAlignment="1">
      <alignment horizontal="center" vertical="center"/>
    </xf>
    <xf numFmtId="0" fontId="6" fillId="16" borderId="1" xfId="0" applyFont="1" applyFill="1" applyBorder="1" applyAlignment="1">
      <alignment horizontal="center" vertical="center"/>
    </xf>
    <xf numFmtId="0" fontId="6" fillId="13" borderId="1" xfId="0" applyFont="1" applyFill="1" applyBorder="1" applyAlignment="1">
      <alignment horizontal="center" vertical="center"/>
    </xf>
    <xf numFmtId="0" fontId="6" fillId="14" borderId="1" xfId="0" applyFont="1" applyFill="1" applyBorder="1" applyAlignment="1">
      <alignment horizontal="center" vertical="center"/>
    </xf>
    <xf numFmtId="0" fontId="6" fillId="15" borderId="1" xfId="0" applyFont="1" applyFill="1" applyBorder="1" applyAlignment="1">
      <alignment horizontal="center" vertical="center"/>
    </xf>
    <xf numFmtId="0" fontId="7" fillId="9" borderId="1" xfId="0" applyFont="1" applyFill="1" applyBorder="1" applyAlignment="1">
      <alignment horizontal="center" vertical="center"/>
    </xf>
    <xf numFmtId="0" fontId="7" fillId="5" borderId="14" xfId="0" applyFont="1" applyFill="1" applyBorder="1" applyAlignment="1">
      <alignment horizontal="center" vertical="center"/>
    </xf>
    <xf numFmtId="0" fontId="3" fillId="0" borderId="0" xfId="0" quotePrefix="1" applyFont="1" applyAlignment="1">
      <alignment horizontal="right"/>
    </xf>
    <xf numFmtId="0" fontId="0" fillId="0" borderId="0" xfId="0" quotePrefix="1" applyAlignment="1">
      <alignment horizontal="right"/>
    </xf>
    <xf numFmtId="0" fontId="17" fillId="0" borderId="0" xfId="0" applyFont="1" applyAlignment="1">
      <alignment horizontal="center"/>
    </xf>
    <xf numFmtId="0" fontId="21" fillId="3" borderId="24" xfId="0" applyFont="1" applyFill="1" applyBorder="1" applyAlignment="1">
      <alignment horizontal="center" vertical="center"/>
    </xf>
    <xf numFmtId="0" fontId="21" fillId="3" borderId="25" xfId="0" applyFont="1" applyFill="1" applyBorder="1" applyAlignment="1">
      <alignment horizontal="center" vertical="center"/>
    </xf>
    <xf numFmtId="0" fontId="21" fillId="3" borderId="26" xfId="0" applyFont="1" applyFill="1" applyBorder="1" applyAlignment="1">
      <alignment horizontal="center" vertical="center"/>
    </xf>
    <xf numFmtId="0" fontId="21" fillId="3" borderId="22" xfId="0" applyFont="1" applyFill="1" applyBorder="1" applyAlignment="1">
      <alignment horizontal="center" vertical="center"/>
    </xf>
    <xf numFmtId="0" fontId="21" fillId="3" borderId="27" xfId="0" applyFont="1" applyFill="1" applyBorder="1" applyAlignment="1">
      <alignment horizontal="center" vertical="center"/>
    </xf>
    <xf numFmtId="0" fontId="22" fillId="18" borderId="21" xfId="0" applyFont="1" applyFill="1" applyBorder="1" applyAlignment="1">
      <alignment horizontal="center"/>
    </xf>
    <xf numFmtId="0" fontId="22" fillId="18" borderId="29" xfId="0" applyFont="1" applyFill="1" applyBorder="1" applyAlignment="1">
      <alignment horizontal="center"/>
    </xf>
    <xf numFmtId="0" fontId="22" fillId="18" borderId="27" xfId="0" applyFont="1" applyFill="1" applyBorder="1" applyAlignment="1">
      <alignment horizontal="center"/>
    </xf>
    <xf numFmtId="0" fontId="22" fillId="19" borderId="21" xfId="0" applyFont="1" applyFill="1" applyBorder="1" applyAlignment="1">
      <alignment horizontal="center"/>
    </xf>
    <xf numFmtId="0" fontId="22" fillId="19" borderId="29" xfId="0" applyFont="1" applyFill="1" applyBorder="1" applyAlignment="1">
      <alignment horizontal="center"/>
    </xf>
    <xf numFmtId="0" fontId="22" fillId="19" borderId="27" xfId="0" applyFont="1" applyFill="1" applyBorder="1" applyAlignment="1">
      <alignment horizontal="center"/>
    </xf>
    <xf numFmtId="0" fontId="22" fillId="20" borderId="21" xfId="0" applyFont="1" applyFill="1" applyBorder="1" applyAlignment="1">
      <alignment horizontal="center"/>
    </xf>
    <xf numFmtId="0" fontId="22" fillId="20" borderId="29" xfId="0" applyFont="1" applyFill="1" applyBorder="1" applyAlignment="1">
      <alignment horizontal="center"/>
    </xf>
    <xf numFmtId="0" fontId="22" fillId="20" borderId="27" xfId="0" applyFont="1" applyFill="1" applyBorder="1" applyAlignment="1">
      <alignment horizontal="center"/>
    </xf>
    <xf numFmtId="0" fontId="22" fillId="21" borderId="21" xfId="0" applyFont="1" applyFill="1" applyBorder="1" applyAlignment="1">
      <alignment horizontal="center"/>
    </xf>
    <xf numFmtId="0" fontId="22" fillId="21" borderId="29" xfId="0" applyFont="1" applyFill="1" applyBorder="1" applyAlignment="1">
      <alignment horizontal="center"/>
    </xf>
    <xf numFmtId="0" fontId="22" fillId="21" borderId="27" xfId="0" applyFont="1" applyFill="1" applyBorder="1" applyAlignment="1">
      <alignment horizontal="center"/>
    </xf>
    <xf numFmtId="0" fontId="22" fillId="22" borderId="21" xfId="0" applyFont="1" applyFill="1" applyBorder="1" applyAlignment="1">
      <alignment horizontal="center"/>
    </xf>
    <xf numFmtId="0" fontId="22" fillId="22" borderId="29" xfId="0" applyFont="1" applyFill="1" applyBorder="1" applyAlignment="1">
      <alignment horizontal="center"/>
    </xf>
    <xf numFmtId="0" fontId="22" fillId="22" borderId="27" xfId="0" applyFont="1" applyFill="1" applyBorder="1" applyAlignment="1">
      <alignment horizontal="center"/>
    </xf>
    <xf numFmtId="0" fontId="22" fillId="23" borderId="21" xfId="0" applyFont="1" applyFill="1" applyBorder="1" applyAlignment="1">
      <alignment horizontal="center"/>
    </xf>
    <xf numFmtId="0" fontId="22" fillId="23" borderId="29" xfId="0" applyFont="1" applyFill="1" applyBorder="1" applyAlignment="1">
      <alignment horizontal="center"/>
    </xf>
    <xf numFmtId="0" fontId="22" fillId="23" borderId="27" xfId="0" applyFont="1" applyFill="1" applyBorder="1" applyAlignment="1">
      <alignment horizontal="center"/>
    </xf>
    <xf numFmtId="0" fontId="21" fillId="3" borderId="34" xfId="0" applyFont="1" applyFill="1" applyBorder="1" applyAlignment="1">
      <alignment horizontal="center" vertical="center"/>
    </xf>
    <xf numFmtId="0" fontId="0" fillId="0" borderId="0" xfId="0" applyAlignment="1">
      <alignment vertical="center"/>
    </xf>
    <xf numFmtId="0" fontId="9" fillId="0" borderId="0" xfId="0" applyFont="1" applyAlignment="1">
      <alignment horizontal="center" vertical="center"/>
    </xf>
    <xf numFmtId="0" fontId="6" fillId="0" borderId="0" xfId="0" applyFont="1" applyAlignment="1">
      <alignment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2" fillId="0" borderId="0" xfId="0" applyFont="1" applyAlignment="1">
      <alignment vertical="center"/>
    </xf>
    <xf numFmtId="0" fontId="5" fillId="0" borderId="0" xfId="0" applyFont="1" applyAlignment="1">
      <alignment vertical="center"/>
    </xf>
    <xf numFmtId="0" fontId="0" fillId="24" borderId="0" xfId="0" applyFill="1"/>
    <xf numFmtId="0" fontId="0" fillId="24" borderId="1" xfId="0" applyFill="1" applyBorder="1"/>
    <xf numFmtId="0" fontId="0" fillId="23" borderId="1" xfId="0" applyFill="1" applyBorder="1"/>
    <xf numFmtId="0" fontId="0" fillId="24" borderId="1" xfId="0" applyFill="1" applyBorder="1" applyAlignment="1">
      <alignment vertical="center"/>
    </xf>
    <xf numFmtId="0" fontId="24" fillId="9" borderId="1" xfId="0" applyFont="1" applyFill="1" applyBorder="1" applyAlignment="1">
      <alignment horizontal="center" vertical="center"/>
    </xf>
    <xf numFmtId="0" fontId="23" fillId="0" borderId="0" xfId="0" applyFont="1"/>
    <xf numFmtId="0" fontId="25" fillId="0" borderId="0" xfId="0" applyFont="1" applyAlignment="1">
      <alignment vertical="center"/>
    </xf>
    <xf numFmtId="0" fontId="26" fillId="0" borderId="0" xfId="0" applyFont="1"/>
    <xf numFmtId="0" fontId="27" fillId="0" borderId="0" xfId="0" applyFont="1"/>
    <xf numFmtId="0" fontId="0" fillId="3" borderId="1" xfId="0" applyFill="1" applyBorder="1"/>
    <xf numFmtId="0" fontId="0" fillId="25" borderId="1" xfId="0" applyFill="1" applyBorder="1"/>
    <xf numFmtId="0" fontId="0" fillId="0" borderId="4" xfId="0" applyBorder="1"/>
    <xf numFmtId="0" fontId="0" fillId="0" borderId="5" xfId="0" applyBorder="1"/>
    <xf numFmtId="0" fontId="0" fillId="0" borderId="1" xfId="0" applyBorder="1" applyAlignment="1">
      <alignment horizontal="center"/>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6" fillId="0" borderId="6" xfId="0" applyFont="1" applyBorder="1" applyAlignment="1">
      <alignment horizontal="left"/>
    </xf>
    <xf numFmtId="0" fontId="8" fillId="3" borderId="1" xfId="0" applyFont="1" applyFill="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7" fillId="10" borderId="1" xfId="0" applyFont="1" applyFill="1" applyBorder="1" applyAlignment="1">
      <alignment horizontal="center" vertical="center"/>
    </xf>
    <xf numFmtId="0" fontId="7" fillId="11" borderId="1" xfId="0" applyFont="1" applyFill="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4" borderId="1" xfId="0" applyFont="1" applyFill="1" applyBorder="1" applyAlignment="1">
      <alignment horizontal="center" vertical="center"/>
    </xf>
    <xf numFmtId="0" fontId="7" fillId="15" borderId="1" xfId="0" applyFont="1" applyFill="1" applyBorder="1" applyAlignment="1">
      <alignment horizontal="center" vertical="center"/>
    </xf>
    <xf numFmtId="0" fontId="10" fillId="0" borderId="1" xfId="0" applyFont="1" applyBorder="1" applyAlignment="1">
      <alignment horizontal="center" vertical="center"/>
    </xf>
    <xf numFmtId="0" fontId="0" fillId="0" borderId="6" xfId="0" applyBorder="1"/>
    <xf numFmtId="0" fontId="0" fillId="0" borderId="1" xfId="0" applyBorder="1" applyAlignment="1" applyProtection="1">
      <alignment horizontal="center"/>
      <protection locked="0"/>
    </xf>
    <xf numFmtId="0" fontId="0" fillId="0" borderId="1" xfId="0" applyBorder="1" applyProtection="1">
      <protection locked="0"/>
    </xf>
    <xf numFmtId="0" fontId="0" fillId="2" borderId="1" xfId="0" applyFill="1" applyBorder="1" applyProtection="1">
      <protection locked="0"/>
    </xf>
    <xf numFmtId="0" fontId="6" fillId="0" borderId="4" xfId="0" applyFont="1" applyBorder="1" applyAlignment="1">
      <alignment horizontal="right"/>
    </xf>
    <xf numFmtId="0" fontId="6" fillId="0" borderId="10" xfId="0" applyFont="1" applyBorder="1" applyAlignment="1">
      <alignment horizontal="right"/>
    </xf>
    <xf numFmtId="0" fontId="12" fillId="0" borderId="1" xfId="0" applyFont="1" applyBorder="1" applyAlignment="1">
      <alignment horizontal="center"/>
    </xf>
    <xf numFmtId="0" fontId="6" fillId="0" borderId="1" xfId="0" applyFont="1" applyBorder="1" applyAlignment="1">
      <alignment horizontal="left" vertical="center"/>
    </xf>
    <xf numFmtId="0" fontId="6" fillId="0" borderId="5" xfId="0" applyFont="1" applyBorder="1" applyAlignment="1">
      <alignment horizontal="left" vertical="center"/>
    </xf>
    <xf numFmtId="0" fontId="0" fillId="0" borderId="0" xfId="0" applyAlignment="1">
      <alignment horizontal="center" vertical="top" wrapText="1"/>
    </xf>
    <xf numFmtId="0" fontId="23" fillId="0" borderId="0" xfId="0" applyFont="1" applyAlignment="1">
      <alignment horizontal="center" vertical="top" wrapText="1"/>
    </xf>
    <xf numFmtId="0" fontId="29" fillId="0" borderId="1" xfId="0" applyFont="1" applyBorder="1" applyAlignment="1">
      <alignment horizontal="center"/>
    </xf>
    <xf numFmtId="0" fontId="28" fillId="14" borderId="1" xfId="0" applyFont="1" applyFill="1" applyBorder="1" applyAlignment="1">
      <alignment horizontal="center"/>
    </xf>
    <xf numFmtId="0" fontId="0" fillId="0" borderId="0" xfId="0" applyProtection="1">
      <protection locked="0"/>
    </xf>
    <xf numFmtId="0" fontId="1" fillId="0" borderId="1" xfId="0" applyFont="1" applyBorder="1" applyAlignment="1">
      <alignment horizontal="center"/>
    </xf>
    <xf numFmtId="0" fontId="2" fillId="0" borderId="0" xfId="0" applyFont="1" applyAlignment="1">
      <alignment horizontal="center"/>
    </xf>
    <xf numFmtId="0" fontId="30" fillId="0" borderId="0" xfId="0" applyFont="1"/>
    <xf numFmtId="0" fontId="31" fillId="0" borderId="0" xfId="0" applyFont="1"/>
    <xf numFmtId="0" fontId="28" fillId="0" borderId="6" xfId="0" applyFont="1" applyBorder="1" applyAlignment="1">
      <alignment horizontal="center" vertical="top" wrapText="1"/>
    </xf>
    <xf numFmtId="0" fontId="28" fillId="0" borderId="5" xfId="0" applyFont="1" applyBorder="1" applyAlignment="1">
      <alignment horizontal="justify" vertical="top" wrapText="1"/>
    </xf>
    <xf numFmtId="0" fontId="33" fillId="0" borderId="0" xfId="0" applyFont="1"/>
    <xf numFmtId="0" fontId="34" fillId="0" borderId="0" xfId="0" applyFont="1"/>
    <xf numFmtId="0" fontId="28" fillId="0" borderId="4" xfId="0" applyFont="1" applyBorder="1" applyAlignment="1">
      <alignment horizontal="center" vertical="top" wrapText="1"/>
    </xf>
    <xf numFmtId="0" fontId="3" fillId="0" borderId="0" xfId="0" applyFont="1" applyAlignment="1">
      <alignment horizontal="center" vertical="center"/>
    </xf>
    <xf numFmtId="0" fontId="37" fillId="0" borderId="0" xfId="0" applyFont="1" applyAlignment="1">
      <alignment horizontal="center"/>
    </xf>
    <xf numFmtId="0" fontId="1" fillId="26" borderId="1" xfId="0" applyFont="1" applyFill="1" applyBorder="1" applyAlignment="1">
      <alignment horizontal="center"/>
    </xf>
    <xf numFmtId="0" fontId="1" fillId="26" borderId="1" xfId="0" applyFont="1" applyFill="1" applyBorder="1" applyAlignment="1">
      <alignment horizontal="center" vertical="center"/>
    </xf>
    <xf numFmtId="0" fontId="38" fillId="0" borderId="0" xfId="0" applyFont="1"/>
    <xf numFmtId="0" fontId="31" fillId="6" borderId="13" xfId="0" applyFont="1" applyFill="1" applyBorder="1"/>
    <xf numFmtId="0" fontId="1" fillId="6" borderId="0" xfId="0" applyFont="1" applyFill="1"/>
    <xf numFmtId="0" fontId="31" fillId="6" borderId="4" xfId="0" applyFont="1" applyFill="1" applyBorder="1" applyAlignment="1">
      <alignment horizontal="left" vertical="center"/>
    </xf>
    <xf numFmtId="0" fontId="31" fillId="6" borderId="6" xfId="0" applyFont="1" applyFill="1" applyBorder="1" applyAlignment="1">
      <alignment horizontal="left" vertical="center"/>
    </xf>
    <xf numFmtId="0" fontId="31" fillId="6" borderId="5" xfId="0" applyFont="1" applyFill="1" applyBorder="1" applyAlignment="1">
      <alignment horizontal="left" vertical="center"/>
    </xf>
    <xf numFmtId="0" fontId="0" fillId="0" borderId="18" xfId="0" applyBorder="1" applyAlignment="1" applyProtection="1">
      <alignment wrapText="1"/>
      <protection locked="0"/>
    </xf>
    <xf numFmtId="0" fontId="0" fillId="0" borderId="19" xfId="0" applyBorder="1" applyAlignment="1" applyProtection="1">
      <alignment wrapText="1"/>
      <protection locked="0"/>
    </xf>
    <xf numFmtId="0" fontId="0" fillId="0" borderId="20" xfId="0" applyBorder="1" applyAlignment="1" applyProtection="1">
      <alignment wrapText="1"/>
      <protection locked="0"/>
    </xf>
    <xf numFmtId="0" fontId="0" fillId="0" borderId="21" xfId="0" applyBorder="1" applyAlignment="1" applyProtection="1">
      <alignment wrapText="1"/>
      <protection locked="0"/>
    </xf>
    <xf numFmtId="0" fontId="0" fillId="0" borderId="16" xfId="0" applyBorder="1" applyAlignment="1" applyProtection="1">
      <alignment wrapText="1"/>
      <protection locked="0"/>
    </xf>
    <xf numFmtId="0" fontId="0" fillId="0" borderId="32" xfId="0" applyBorder="1" applyAlignment="1" applyProtection="1">
      <alignment wrapText="1"/>
      <protection locked="0"/>
    </xf>
    <xf numFmtId="0" fontId="0" fillId="0" borderId="5" xfId="0" applyBorder="1" applyAlignment="1" applyProtection="1">
      <alignment wrapText="1"/>
      <protection locked="0"/>
    </xf>
    <xf numFmtId="0" fontId="0" fillId="0" borderId="1" xfId="0" applyBorder="1" applyAlignment="1" applyProtection="1">
      <alignment wrapText="1"/>
      <protection locked="0"/>
    </xf>
    <xf numFmtId="0" fontId="0" fillId="0" borderId="4" xfId="0" applyBorder="1" applyAlignment="1" applyProtection="1">
      <alignment wrapText="1"/>
      <protection locked="0"/>
    </xf>
    <xf numFmtId="0" fontId="0" fillId="0" borderId="29" xfId="0" applyBorder="1" applyAlignment="1" applyProtection="1">
      <alignment wrapText="1"/>
      <protection locked="0"/>
    </xf>
    <xf numFmtId="0" fontId="0" fillId="0" borderId="28" xfId="0" applyBorder="1" applyAlignment="1" applyProtection="1">
      <alignment wrapText="1"/>
      <protection locked="0"/>
    </xf>
    <xf numFmtId="0" fontId="0" fillId="0" borderId="33" xfId="0" applyBorder="1" applyAlignment="1" applyProtection="1">
      <alignment wrapText="1"/>
      <protection locked="0"/>
    </xf>
    <xf numFmtId="0" fontId="0" fillId="0" borderId="24" xfId="0" applyBorder="1" applyAlignment="1" applyProtection="1">
      <alignment wrapText="1"/>
      <protection locked="0"/>
    </xf>
    <xf numFmtId="0" fontId="0" fillId="0" borderId="25" xfId="0" applyBorder="1" applyAlignment="1" applyProtection="1">
      <alignment wrapText="1"/>
      <protection locked="0"/>
    </xf>
    <xf numFmtId="0" fontId="0" fillId="0" borderId="26" xfId="0" applyBorder="1" applyAlignment="1" applyProtection="1">
      <alignment wrapText="1"/>
      <protection locked="0"/>
    </xf>
    <xf numFmtId="0" fontId="0" fillId="0" borderId="27" xfId="0" applyBorder="1" applyAlignment="1" applyProtection="1">
      <alignment wrapText="1"/>
      <protection locked="0"/>
    </xf>
    <xf numFmtId="0" fontId="0" fillId="0" borderId="22" xfId="0" applyBorder="1" applyAlignment="1" applyProtection="1">
      <alignment wrapText="1"/>
      <protection locked="0"/>
    </xf>
    <xf numFmtId="0" fontId="0" fillId="0" borderId="34" xfId="0" applyBorder="1" applyAlignment="1" applyProtection="1">
      <alignment wrapText="1"/>
      <protection locked="0"/>
    </xf>
    <xf numFmtId="0" fontId="3" fillId="0" borderId="4" xfId="0" applyFont="1" applyBorder="1" applyAlignment="1">
      <alignment horizontal="center" vertical="top"/>
    </xf>
    <xf numFmtId="0" fontId="3" fillId="0" borderId="10" xfId="0" applyFont="1" applyBorder="1" applyAlignment="1">
      <alignment horizontal="center" vertical="top"/>
    </xf>
    <xf numFmtId="0" fontId="8" fillId="0" borderId="1" xfId="0" applyFont="1" applyBorder="1" applyAlignment="1">
      <alignment horizontal="center"/>
    </xf>
    <xf numFmtId="0" fontId="0" fillId="0" borderId="1" xfId="0" quotePrefix="1" applyBorder="1" applyAlignment="1">
      <alignment horizontal="center"/>
    </xf>
    <xf numFmtId="0" fontId="0" fillId="6" borderId="1" xfId="0" applyFill="1" applyBorder="1" applyAlignment="1" applyProtection="1">
      <alignment horizontal="left"/>
      <protection locked="0"/>
    </xf>
    <xf numFmtId="0" fontId="0" fillId="6" borderId="1" xfId="0" applyFill="1" applyBorder="1" applyAlignment="1" applyProtection="1">
      <alignment horizontal="left" wrapText="1"/>
      <protection locked="0"/>
    </xf>
    <xf numFmtId="0" fontId="0" fillId="6" borderId="1" xfId="0" applyFill="1" applyBorder="1" applyAlignment="1" applyProtection="1">
      <alignment horizontal="center"/>
      <protection locked="0"/>
    </xf>
    <xf numFmtId="0" fontId="0" fillId="6" borderId="1" xfId="0" applyFill="1" applyBorder="1" applyProtection="1">
      <protection locked="0"/>
    </xf>
    <xf numFmtId="0" fontId="7" fillId="0" borderId="0" xfId="0" applyFont="1"/>
    <xf numFmtId="0" fontId="1" fillId="0" borderId="0" xfId="0" applyFont="1"/>
    <xf numFmtId="0" fontId="35" fillId="3" borderId="1" xfId="0" applyFont="1" applyFill="1" applyBorder="1" applyAlignment="1">
      <alignment horizontal="center" vertical="center"/>
    </xf>
    <xf numFmtId="0" fontId="31" fillId="3" borderId="1"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1" xfId="0" applyFont="1" applyFill="1" applyBorder="1" applyAlignment="1">
      <alignment horizontal="center" vertical="center" wrapText="1"/>
    </xf>
    <xf numFmtId="0" fontId="0" fillId="0" borderId="12" xfId="0" applyBorder="1" applyAlignment="1">
      <alignment vertical="center"/>
    </xf>
    <xf numFmtId="0" fontId="3" fillId="0" borderId="0" xfId="0" applyFont="1" applyAlignment="1">
      <alignment wrapText="1"/>
    </xf>
    <xf numFmtId="0" fontId="3" fillId="0" borderId="0" xfId="0" applyFont="1" applyAlignment="1">
      <alignment vertical="top" wrapText="1"/>
    </xf>
    <xf numFmtId="0" fontId="35" fillId="0" borderId="13" xfId="0" applyFont="1" applyBorder="1" applyAlignment="1">
      <alignment vertical="center"/>
    </xf>
    <xf numFmtId="0" fontId="3" fillId="0" borderId="15" xfId="0" applyFont="1" applyBorder="1" applyAlignment="1">
      <alignment vertical="top" wrapText="1"/>
    </xf>
    <xf numFmtId="0" fontId="3" fillId="0" borderId="12" xfId="0" applyFont="1" applyBorder="1" applyAlignment="1">
      <alignment vertical="top" wrapText="1"/>
    </xf>
    <xf numFmtId="0" fontId="3" fillId="0" borderId="11" xfId="0" applyFont="1" applyBorder="1" applyAlignment="1">
      <alignment vertical="top" wrapText="1"/>
    </xf>
    <xf numFmtId="0" fontId="3" fillId="0" borderId="8" xfId="0" applyFont="1" applyBorder="1"/>
    <xf numFmtId="0" fontId="3" fillId="0" borderId="4" xfId="0" applyFont="1" applyBorder="1" applyAlignment="1">
      <alignment horizontal="left" vertical="top"/>
    </xf>
    <xf numFmtId="0" fontId="3" fillId="0" borderId="4" xfId="0" quotePrefix="1" applyFont="1" applyBorder="1" applyAlignment="1">
      <alignment horizontal="left" vertical="top"/>
    </xf>
    <xf numFmtId="0" fontId="3" fillId="0" borderId="12" xfId="0" applyFont="1" applyBorder="1"/>
    <xf numFmtId="0" fontId="3" fillId="6" borderId="0" xfId="0" applyFont="1" applyFill="1" applyAlignment="1" applyProtection="1">
      <alignment horizontal="center" vertical="center"/>
      <protection locked="0"/>
    </xf>
    <xf numFmtId="0" fontId="39" fillId="0" borderId="0" xfId="0" applyFont="1"/>
    <xf numFmtId="0" fontId="3" fillId="0" borderId="0" xfId="0" applyFont="1" applyAlignment="1">
      <alignment vertical="top"/>
    </xf>
    <xf numFmtId="0" fontId="3" fillId="0" borderId="0" xfId="0" applyFont="1" applyAlignment="1">
      <alignment horizontal="center" vertical="top"/>
    </xf>
    <xf numFmtId="0" fontId="35" fillId="0" borderId="7" xfId="0" applyFont="1" applyBorder="1"/>
    <xf numFmtId="0" fontId="3" fillId="0" borderId="8" xfId="0" applyFont="1" applyBorder="1" applyAlignment="1">
      <alignment horizontal="center" vertical="center"/>
    </xf>
    <xf numFmtId="0" fontId="3" fillId="0" borderId="9" xfId="0" applyFont="1" applyBorder="1"/>
    <xf numFmtId="0" fontId="3" fillId="0" borderId="13" xfId="0" applyFont="1" applyBorder="1"/>
    <xf numFmtId="0" fontId="3" fillId="0" borderId="0" xfId="0" quotePrefix="1" applyFont="1"/>
    <xf numFmtId="0" fontId="3" fillId="0" borderId="15" xfId="0" applyFont="1" applyBorder="1"/>
    <xf numFmtId="0" fontId="3" fillId="0" borderId="10" xfId="0" applyFont="1" applyBorder="1"/>
    <xf numFmtId="0" fontId="3" fillId="0" borderId="12" xfId="0" quotePrefix="1" applyFont="1" applyBorder="1"/>
    <xf numFmtId="0" fontId="3" fillId="0" borderId="12" xfId="0" applyFont="1" applyBorder="1" applyAlignment="1">
      <alignment horizontal="center" vertical="center"/>
    </xf>
    <xf numFmtId="0" fontId="3" fillId="0" borderId="11" xfId="0" applyFont="1" applyBorder="1"/>
    <xf numFmtId="0" fontId="35" fillId="0" borderId="7" xfId="0" quotePrefix="1" applyFont="1" applyBorder="1"/>
    <xf numFmtId="0" fontId="35" fillId="0" borderId="8" xfId="0" quotePrefix="1" applyFont="1" applyBorder="1"/>
    <xf numFmtId="0" fontId="3" fillId="0" borderId="13" xfId="0" applyFont="1" applyBorder="1" applyAlignment="1">
      <alignment horizontal="center" vertical="top"/>
    </xf>
    <xf numFmtId="0" fontId="3" fillId="0" borderId="8" xfId="0" quotePrefix="1" applyFont="1" applyBorder="1"/>
    <xf numFmtId="0" fontId="3" fillId="0" borderId="4" xfId="0" applyFont="1" applyBorder="1" applyAlignment="1">
      <alignment horizontal="center" vertical="top" wrapText="1"/>
    </xf>
    <xf numFmtId="0" fontId="40" fillId="0" borderId="0" xfId="0" applyFont="1"/>
    <xf numFmtId="0" fontId="41" fillId="0" borderId="0" xfId="0" applyFont="1"/>
    <xf numFmtId="0" fontId="42" fillId="0" borderId="0" xfId="0" applyFont="1"/>
    <xf numFmtId="0" fontId="31" fillId="0" borderId="6" xfId="0" applyFont="1" applyBorder="1" applyAlignment="1">
      <alignment horizontal="center" vertical="center" wrapText="1"/>
    </xf>
    <xf numFmtId="0" fontId="3" fillId="0" borderId="6" xfId="0" applyFont="1" applyBorder="1"/>
    <xf numFmtId="0" fontId="3" fillId="0" borderId="6" xfId="0" quotePrefix="1" applyFont="1" applyBorder="1"/>
    <xf numFmtId="0" fontId="3" fillId="0" borderId="6" xfId="0" applyFont="1" applyBorder="1" applyAlignment="1">
      <alignment horizontal="center" vertical="center"/>
    </xf>
    <xf numFmtId="0" fontId="3" fillId="0" borderId="4" xfId="0" applyFont="1" applyBorder="1" applyAlignment="1">
      <alignment vertical="top" wrapText="1"/>
    </xf>
    <xf numFmtId="0" fontId="1" fillId="26" borderId="4" xfId="0" applyFont="1" applyFill="1" applyBorder="1" applyAlignment="1">
      <alignment horizontal="center" vertical="center"/>
    </xf>
    <xf numFmtId="0" fontId="1" fillId="26" borderId="5" xfId="0" applyFont="1" applyFill="1" applyBorder="1" applyAlignment="1">
      <alignment horizontal="center"/>
    </xf>
    <xf numFmtId="0" fontId="1" fillId="3" borderId="1" xfId="0" applyFont="1" applyFill="1" applyBorder="1" applyAlignment="1">
      <alignment horizontal="center"/>
    </xf>
    <xf numFmtId="0" fontId="0" fillId="6" borderId="2" xfId="0" applyFill="1" applyBorder="1" applyAlignment="1" applyProtection="1">
      <alignment horizontal="left"/>
      <protection locked="0"/>
    </xf>
    <xf numFmtId="0" fontId="0" fillId="0" borderId="1" xfId="0" applyBorder="1" applyAlignment="1">
      <alignment vertical="top"/>
    </xf>
    <xf numFmtId="0" fontId="8" fillId="0" borderId="3" xfId="0" applyFont="1" applyBorder="1" applyAlignment="1">
      <alignment horizontal="center" vertical="center"/>
    </xf>
    <xf numFmtId="0" fontId="8" fillId="0" borderId="0" xfId="0" applyFont="1" applyAlignment="1">
      <alignment horizontal="center" vertical="center"/>
    </xf>
    <xf numFmtId="0" fontId="1" fillId="28" borderId="6" xfId="0" applyFont="1" applyFill="1" applyBorder="1" applyAlignment="1">
      <alignment vertical="center"/>
    </xf>
    <xf numFmtId="0" fontId="1" fillId="28" borderId="5" xfId="0" applyFont="1" applyFill="1" applyBorder="1" applyAlignment="1">
      <alignment vertical="center"/>
    </xf>
    <xf numFmtId="0" fontId="0" fillId="28" borderId="6" xfId="0" applyFill="1" applyBorder="1" applyAlignment="1">
      <alignment horizontal="left" vertical="center"/>
    </xf>
    <xf numFmtId="0" fontId="0" fillId="28" borderId="5" xfId="0" applyFill="1" applyBorder="1" applyAlignment="1">
      <alignment horizontal="left" vertical="center"/>
    </xf>
    <xf numFmtId="0" fontId="0" fillId="28" borderId="8" xfId="0" applyFill="1" applyBorder="1" applyAlignment="1">
      <alignment horizontal="left" vertical="center"/>
    </xf>
    <xf numFmtId="0" fontId="0" fillId="28" borderId="9" xfId="0" applyFill="1" applyBorder="1" applyAlignment="1">
      <alignment horizontal="left" vertical="center"/>
    </xf>
    <xf numFmtId="0" fontId="1" fillId="2" borderId="4" xfId="0" applyFont="1" applyFill="1" applyBorder="1" applyAlignment="1">
      <alignment vertical="center"/>
    </xf>
    <xf numFmtId="0" fontId="1" fillId="2" borderId="6" xfId="0" applyFont="1" applyFill="1" applyBorder="1" applyAlignment="1">
      <alignment vertical="center"/>
    </xf>
    <xf numFmtId="0" fontId="1" fillId="2" borderId="4" xfId="0" applyFont="1" applyFill="1" applyBorder="1" applyAlignment="1">
      <alignment horizontal="left" vertical="center"/>
    </xf>
    <xf numFmtId="0" fontId="1" fillId="2" borderId="6" xfId="0" applyFont="1" applyFill="1" applyBorder="1" applyAlignment="1">
      <alignment horizontal="left" vertical="center"/>
    </xf>
    <xf numFmtId="0" fontId="1" fillId="2" borderId="8" xfId="0" applyFont="1" applyFill="1" applyBorder="1" applyAlignment="1">
      <alignment horizontal="left" vertical="center"/>
    </xf>
    <xf numFmtId="0" fontId="32" fillId="0" borderId="4" xfId="0" applyFont="1" applyBorder="1" applyAlignment="1">
      <alignment horizontal="center" vertical="top" wrapText="1"/>
    </xf>
    <xf numFmtId="0" fontId="0" fillId="0" borderId="0" xfId="0" applyAlignment="1" applyProtection="1">
      <alignment vertical="center"/>
      <protection locked="0"/>
    </xf>
    <xf numFmtId="0" fontId="0" fillId="0" borderId="0" xfId="0" applyAlignment="1" applyProtection="1">
      <alignment horizontal="right" vertical="center"/>
      <protection locked="0"/>
    </xf>
    <xf numFmtId="0" fontId="1" fillId="14" borderId="0" xfId="0" applyFont="1" applyFill="1"/>
    <xf numFmtId="0" fontId="0" fillId="14" borderId="0" xfId="0" applyFill="1" applyAlignment="1">
      <alignment wrapText="1"/>
    </xf>
    <xf numFmtId="0" fontId="0" fillId="29" borderId="0" xfId="0" applyFill="1" applyAlignment="1" applyProtection="1">
      <alignment wrapText="1"/>
      <protection locked="0"/>
    </xf>
    <xf numFmtId="0" fontId="6" fillId="0" borderId="0" xfId="0" applyFont="1" applyAlignment="1">
      <alignment horizontal="right" vertical="center"/>
    </xf>
    <xf numFmtId="0" fontId="35" fillId="0" borderId="4" xfId="0" applyFont="1" applyBorder="1" applyAlignment="1">
      <alignment horizontal="left" vertical="top"/>
    </xf>
    <xf numFmtId="0" fontId="1" fillId="0" borderId="4" xfId="0" applyFont="1" applyBorder="1" applyAlignment="1">
      <alignment horizontal="center"/>
    </xf>
    <xf numFmtId="0" fontId="3" fillId="0" borderId="13" xfId="0" applyFont="1" applyBorder="1" applyAlignment="1">
      <alignment vertical="top"/>
    </xf>
    <xf numFmtId="0" fontId="0" fillId="6" borderId="1" xfId="0" applyFill="1" applyBorder="1" applyAlignment="1" applyProtection="1">
      <alignment horizontal="center" vertical="center"/>
      <protection locked="0"/>
    </xf>
    <xf numFmtId="0" fontId="43" fillId="6" borderId="0" xfId="0" applyFont="1" applyFill="1" applyAlignment="1">
      <alignment horizontal="center"/>
    </xf>
    <xf numFmtId="0" fontId="44" fillId="27" borderId="0" xfId="0" applyFont="1" applyFill="1" applyAlignment="1">
      <alignment horizontal="center" wrapText="1"/>
    </xf>
    <xf numFmtId="0" fontId="44" fillId="27" borderId="0" xfId="0" applyFont="1" applyFill="1" applyAlignment="1">
      <alignment horizontal="center"/>
    </xf>
    <xf numFmtId="0" fontId="0" fillId="6" borderId="1" xfId="0" applyFill="1" applyBorder="1" applyAlignment="1" applyProtection="1">
      <alignment horizontal="center"/>
      <protection locked="0"/>
    </xf>
    <xf numFmtId="0" fontId="0" fillId="0" borderId="1" xfId="0" applyBorder="1" applyAlignment="1" applyProtection="1">
      <alignment horizontal="center"/>
      <protection locked="0"/>
    </xf>
    <xf numFmtId="0" fontId="0" fillId="0" borderId="1" xfId="0" applyBorder="1" applyAlignment="1">
      <alignment horizontal="center"/>
    </xf>
    <xf numFmtId="0" fontId="0" fillId="30" borderId="1" xfId="0" applyFill="1" applyBorder="1" applyAlignment="1">
      <alignment horizontal="center" vertical="center"/>
    </xf>
    <xf numFmtId="0" fontId="1" fillId="26" borderId="1" xfId="0" applyFont="1" applyFill="1" applyBorder="1" applyAlignment="1">
      <alignment horizontal="center"/>
    </xf>
    <xf numFmtId="0" fontId="0" fillId="6" borderId="2" xfId="0" applyFill="1" applyBorder="1" applyAlignment="1" applyProtection="1">
      <alignment horizontal="center" vertical="center"/>
      <protection locked="0"/>
    </xf>
    <xf numFmtId="0" fontId="0" fillId="6" borderId="3" xfId="0" applyFill="1" applyBorder="1" applyAlignment="1" applyProtection="1">
      <alignment horizontal="center" vertical="center"/>
      <protection locked="0"/>
    </xf>
    <xf numFmtId="0" fontId="0" fillId="30" borderId="3" xfId="0" applyFill="1" applyBorder="1" applyAlignment="1">
      <alignment horizontal="center" vertical="center"/>
    </xf>
    <xf numFmtId="0" fontId="0" fillId="30" borderId="2" xfId="0" applyFill="1" applyBorder="1" applyAlignment="1">
      <alignment horizontal="center" vertical="center"/>
    </xf>
    <xf numFmtId="0" fontId="0" fillId="6" borderId="4" xfId="0" applyFill="1" applyBorder="1" applyAlignment="1" applyProtection="1">
      <alignment horizontal="left" vertical="top" wrapText="1"/>
      <protection locked="0"/>
    </xf>
    <xf numFmtId="0" fontId="0" fillId="6" borderId="5" xfId="0" applyFill="1" applyBorder="1" applyAlignment="1" applyProtection="1">
      <alignment horizontal="left" vertical="top" wrapText="1"/>
      <protection locked="0"/>
    </xf>
    <xf numFmtId="0" fontId="1" fillId="3" borderId="1" xfId="0" applyFont="1" applyFill="1" applyBorder="1" applyAlignment="1">
      <alignment horizontal="center" vertical="center"/>
    </xf>
    <xf numFmtId="0" fontId="0" fillId="0" borderId="1" xfId="0" applyBorder="1" applyAlignment="1" applyProtection="1">
      <alignment horizontal="center" wrapText="1"/>
      <protection locked="0"/>
    </xf>
    <xf numFmtId="0" fontId="0" fillId="6" borderId="1" xfId="0" applyFill="1" applyBorder="1" applyAlignment="1" applyProtection="1">
      <alignment horizontal="center" wrapText="1"/>
      <protection locked="0"/>
    </xf>
    <xf numFmtId="0" fontId="1" fillId="2" borderId="13" xfId="0" applyFont="1" applyFill="1" applyBorder="1" applyAlignment="1">
      <alignment horizontal="center" vertical="center" wrapText="1"/>
    </xf>
    <xf numFmtId="0" fontId="1" fillId="2" borderId="0" xfId="0" applyFont="1" applyFill="1" applyAlignment="1">
      <alignment horizontal="center" vertical="center" wrapText="1"/>
    </xf>
    <xf numFmtId="0" fontId="46" fillId="26" borderId="2" xfId="0" quotePrefix="1" applyFont="1" applyFill="1" applyBorder="1" applyAlignment="1">
      <alignment horizontal="center" wrapText="1"/>
    </xf>
    <xf numFmtId="0" fontId="46" fillId="26" borderId="3" xfId="0" quotePrefix="1" applyFont="1" applyFill="1" applyBorder="1" applyAlignment="1">
      <alignment horizontal="center" wrapText="1"/>
    </xf>
    <xf numFmtId="0" fontId="47" fillId="26" borderId="2" xfId="0" quotePrefix="1" applyFont="1" applyFill="1" applyBorder="1" applyAlignment="1">
      <alignment horizontal="center" wrapText="1"/>
    </xf>
    <xf numFmtId="0" fontId="47" fillId="26" borderId="3" xfId="0" quotePrefix="1" applyFont="1" applyFill="1" applyBorder="1" applyAlignment="1">
      <alignment horizontal="center" wrapText="1"/>
    </xf>
    <xf numFmtId="0" fontId="47" fillId="26" borderId="2" xfId="0" applyFont="1" applyFill="1" applyBorder="1" applyAlignment="1">
      <alignment horizontal="center" wrapText="1"/>
    </xf>
    <xf numFmtId="0" fontId="47" fillId="26" borderId="3" xfId="0" applyFont="1" applyFill="1" applyBorder="1" applyAlignment="1">
      <alignment horizont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6" borderId="4" xfId="0" applyFont="1" applyFill="1" applyBorder="1" applyAlignment="1">
      <alignment horizontal="center"/>
    </xf>
    <xf numFmtId="0" fontId="1" fillId="26" borderId="6" xfId="0" applyFont="1" applyFill="1" applyBorder="1" applyAlignment="1">
      <alignment horizontal="center"/>
    </xf>
    <xf numFmtId="0" fontId="1" fillId="26" borderId="5"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23" borderId="1" xfId="0" applyFill="1" applyBorder="1" applyAlignment="1">
      <alignment horizontal="center" vertical="center"/>
    </xf>
    <xf numFmtId="0" fontId="0" fillId="3" borderId="2" xfId="0" applyFill="1" applyBorder="1" applyAlignment="1">
      <alignment horizontal="center" vertical="center"/>
    </xf>
    <xf numFmtId="0" fontId="0" fillId="3" borderId="14" xfId="0" applyFill="1" applyBorder="1" applyAlignment="1">
      <alignment horizontal="center" vertical="center"/>
    </xf>
    <xf numFmtId="0" fontId="0" fillId="3" borderId="3" xfId="0" applyFill="1" applyBorder="1" applyAlignment="1">
      <alignment horizontal="center" vertical="center"/>
    </xf>
    <xf numFmtId="0" fontId="0" fillId="0" borderId="2"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22" fillId="22" borderId="16" xfId="0" applyFont="1" applyFill="1" applyBorder="1" applyAlignment="1">
      <alignment horizontal="center" vertical="center"/>
    </xf>
    <xf numFmtId="0" fontId="22" fillId="22" borderId="28" xfId="0" applyFont="1" applyFill="1" applyBorder="1" applyAlignment="1">
      <alignment horizontal="center" vertical="center"/>
    </xf>
    <xf numFmtId="0" fontId="22" fillId="22" borderId="22" xfId="0" applyFont="1" applyFill="1" applyBorder="1" applyAlignment="1">
      <alignment horizontal="center" vertical="center"/>
    </xf>
    <xf numFmtId="0" fontId="22" fillId="23" borderId="16" xfId="0" applyFont="1" applyFill="1" applyBorder="1" applyAlignment="1">
      <alignment horizontal="center" vertical="center"/>
    </xf>
    <xf numFmtId="0" fontId="22" fillId="23" borderId="28" xfId="0" applyFont="1" applyFill="1" applyBorder="1" applyAlignment="1">
      <alignment horizontal="center" vertical="center"/>
    </xf>
    <xf numFmtId="0" fontId="22" fillId="23" borderId="22" xfId="0" applyFont="1" applyFill="1" applyBorder="1" applyAlignment="1">
      <alignment horizontal="center" vertical="center"/>
    </xf>
    <xf numFmtId="0" fontId="21" fillId="3" borderId="31" xfId="0" applyFont="1" applyFill="1" applyBorder="1" applyAlignment="1">
      <alignment horizontal="center" vertical="center"/>
    </xf>
    <xf numFmtId="0" fontId="21" fillId="3" borderId="30" xfId="0" applyFont="1" applyFill="1" applyBorder="1" applyAlignment="1">
      <alignment horizontal="center" vertical="center"/>
    </xf>
    <xf numFmtId="0" fontId="21" fillId="3" borderId="32" xfId="0" applyFont="1" applyFill="1" applyBorder="1" applyAlignment="1">
      <alignment horizontal="center" vertical="center"/>
    </xf>
    <xf numFmtId="0" fontId="22" fillId="18" borderId="16" xfId="0" applyFont="1" applyFill="1" applyBorder="1" applyAlignment="1">
      <alignment horizontal="center" vertical="center"/>
    </xf>
    <xf numFmtId="0" fontId="22" fillId="18" borderId="28" xfId="0" applyFont="1" applyFill="1" applyBorder="1" applyAlignment="1">
      <alignment horizontal="center" vertical="center"/>
    </xf>
    <xf numFmtId="0" fontId="22" fillId="18" borderId="22" xfId="0" applyFont="1" applyFill="1" applyBorder="1" applyAlignment="1">
      <alignment horizontal="center" vertical="center"/>
    </xf>
    <xf numFmtId="0" fontId="22" fillId="19" borderId="16" xfId="0" applyFont="1" applyFill="1" applyBorder="1" applyAlignment="1">
      <alignment horizontal="center" vertical="center"/>
    </xf>
    <xf numFmtId="0" fontId="22" fillId="19" borderId="28" xfId="0" applyFont="1" applyFill="1" applyBorder="1" applyAlignment="1">
      <alignment horizontal="center" vertical="center"/>
    </xf>
    <xf numFmtId="0" fontId="22" fillId="19" borderId="22" xfId="0" applyFont="1" applyFill="1" applyBorder="1" applyAlignment="1">
      <alignment horizontal="center" vertical="center"/>
    </xf>
    <xf numFmtId="0" fontId="22" fillId="20" borderId="16" xfId="0" applyFont="1" applyFill="1" applyBorder="1" applyAlignment="1">
      <alignment horizontal="center" vertical="center"/>
    </xf>
    <xf numFmtId="0" fontId="22" fillId="20" borderId="28" xfId="0" applyFont="1" applyFill="1" applyBorder="1" applyAlignment="1">
      <alignment horizontal="center" vertical="center"/>
    </xf>
    <xf numFmtId="0" fontId="22" fillId="20" borderId="22" xfId="0" applyFont="1" applyFill="1" applyBorder="1" applyAlignment="1">
      <alignment horizontal="center" vertical="center"/>
    </xf>
    <xf numFmtId="0" fontId="22" fillId="21" borderId="16" xfId="0" applyFont="1" applyFill="1" applyBorder="1" applyAlignment="1">
      <alignment horizontal="center" vertical="center"/>
    </xf>
    <xf numFmtId="0" fontId="22" fillId="21" borderId="28" xfId="0" applyFont="1" applyFill="1" applyBorder="1" applyAlignment="1">
      <alignment horizontal="center" vertical="center"/>
    </xf>
    <xf numFmtId="0" fontId="22" fillId="21" borderId="22" xfId="0" applyFont="1" applyFill="1" applyBorder="1" applyAlignment="1">
      <alignment horizontal="center" vertical="center"/>
    </xf>
    <xf numFmtId="0" fontId="21" fillId="3" borderId="16" xfId="0" applyFont="1" applyFill="1" applyBorder="1" applyAlignment="1">
      <alignment horizontal="center" vertical="center"/>
    </xf>
    <xf numFmtId="0" fontId="21" fillId="3" borderId="22" xfId="0" applyFont="1" applyFill="1" applyBorder="1" applyAlignment="1">
      <alignment horizontal="center" vertical="center"/>
    </xf>
    <xf numFmtId="0" fontId="21" fillId="3" borderId="17"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35" fillId="0" borderId="4" xfId="0" applyFont="1" applyBorder="1" applyAlignment="1">
      <alignment horizontal="left"/>
    </xf>
    <xf numFmtId="0" fontId="35" fillId="0" borderId="6" xfId="0" applyFont="1" applyBorder="1" applyAlignment="1">
      <alignment horizontal="left"/>
    </xf>
    <xf numFmtId="0" fontId="35" fillId="0" borderId="5" xfId="0" applyFont="1" applyBorder="1" applyAlignment="1">
      <alignment horizontal="left"/>
    </xf>
    <xf numFmtId="0" fontId="3" fillId="0" borderId="6" xfId="0" applyFont="1" applyBorder="1" applyAlignment="1">
      <alignment horizontal="justify" vertical="top" wrapText="1"/>
    </xf>
    <xf numFmtId="0" fontId="3" fillId="0" borderId="5" xfId="0" applyFont="1" applyBorder="1" applyAlignment="1">
      <alignment horizontal="justify" vertical="top" wrapText="1"/>
    </xf>
    <xf numFmtId="0" fontId="3" fillId="26" borderId="0" xfId="0" applyFont="1" applyFill="1" applyAlignment="1">
      <alignment horizontal="left" vertical="center" wrapText="1"/>
    </xf>
    <xf numFmtId="0" fontId="35" fillId="0" borderId="0" xfId="0" applyFont="1" applyAlignment="1">
      <alignment horizontal="center"/>
    </xf>
    <xf numFmtId="0" fontId="3" fillId="0" borderId="0" xfId="0" applyFont="1" applyAlignment="1">
      <alignment horizontal="left" vertical="top" wrapText="1"/>
    </xf>
    <xf numFmtId="0" fontId="31" fillId="0" borderId="7"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 fillId="0" borderId="0" xfId="0" quotePrefix="1" applyFont="1" applyAlignment="1">
      <alignment horizontal="justify" vertical="top" wrapText="1"/>
    </xf>
    <xf numFmtId="0" fontId="3" fillId="0" borderId="15" xfId="0" quotePrefix="1" applyFont="1" applyBorder="1" applyAlignment="1">
      <alignment horizontal="justify" vertical="top" wrapText="1"/>
    </xf>
    <xf numFmtId="0" fontId="3" fillId="0" borderId="12" xfId="0" quotePrefix="1" applyFont="1" applyBorder="1" applyAlignment="1">
      <alignment horizontal="justify" vertical="top" wrapText="1"/>
    </xf>
    <xf numFmtId="0" fontId="3" fillId="0" borderId="11" xfId="0" quotePrefix="1" applyFont="1" applyBorder="1" applyAlignment="1">
      <alignment horizontal="justify" vertical="top" wrapText="1"/>
    </xf>
    <xf numFmtId="0" fontId="3" fillId="0" borderId="0" xfId="0" quotePrefix="1" applyFont="1" applyAlignment="1">
      <alignment horizontal="left" vertical="top" wrapText="1"/>
    </xf>
    <xf numFmtId="0" fontId="3" fillId="0" borderId="15" xfId="0" quotePrefix="1" applyFont="1" applyBorder="1" applyAlignment="1">
      <alignment horizontal="left" vertical="top" wrapText="1"/>
    </xf>
    <xf numFmtId="0" fontId="3" fillId="0" borderId="12" xfId="0" quotePrefix="1" applyFont="1" applyBorder="1" applyAlignment="1">
      <alignment horizontal="left" vertical="top" wrapText="1"/>
    </xf>
    <xf numFmtId="0" fontId="3" fillId="0" borderId="11" xfId="0" quotePrefix="1" applyFont="1" applyBorder="1" applyAlignment="1">
      <alignment horizontal="left" vertical="top" wrapText="1"/>
    </xf>
    <xf numFmtId="0" fontId="3" fillId="0" borderId="0" xfId="0" applyFont="1" applyAlignment="1">
      <alignment horizontal="left" vertical="top"/>
    </xf>
    <xf numFmtId="0" fontId="3" fillId="0" borderId="15" xfId="0" applyFont="1" applyBorder="1" applyAlignment="1">
      <alignment horizontal="left" vertical="top"/>
    </xf>
    <xf numFmtId="0" fontId="3" fillId="0" borderId="12" xfId="0" applyFont="1" applyBorder="1" applyAlignment="1">
      <alignment horizontal="left" vertical="top"/>
    </xf>
    <xf numFmtId="0" fontId="3" fillId="0" borderId="11" xfId="0" applyFont="1" applyBorder="1" applyAlignment="1">
      <alignment horizontal="left" vertical="top"/>
    </xf>
    <xf numFmtId="0" fontId="3" fillId="0" borderId="0" xfId="0" applyFont="1" applyAlignment="1">
      <alignment horizontal="justify" vertical="top" wrapText="1"/>
    </xf>
    <xf numFmtId="0" fontId="3" fillId="0" borderId="15" xfId="0" applyFont="1" applyBorder="1" applyAlignment="1">
      <alignment horizontal="justify" vertical="top" wrapText="1"/>
    </xf>
    <xf numFmtId="0" fontId="35" fillId="0" borderId="4"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4" xfId="0" applyFont="1" applyBorder="1" applyAlignment="1">
      <alignment horizontal="center" vertical="top"/>
    </xf>
    <xf numFmtId="0" fontId="35" fillId="0" borderId="6" xfId="0" applyFont="1" applyBorder="1" applyAlignment="1">
      <alignment horizontal="center" vertical="top"/>
    </xf>
    <xf numFmtId="0" fontId="35" fillId="0" borderId="5" xfId="0" applyFont="1" applyBorder="1" applyAlignment="1">
      <alignment horizontal="center" vertical="top"/>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35" fillId="0" borderId="6" xfId="0" applyFont="1" applyBorder="1" applyAlignment="1">
      <alignment horizontal="left" vertical="top" wrapText="1"/>
    </xf>
    <xf numFmtId="0" fontId="35" fillId="0" borderId="5" xfId="0" applyFont="1" applyBorder="1" applyAlignment="1">
      <alignment horizontal="left" vertical="top" wrapText="1"/>
    </xf>
    <xf numFmtId="0" fontId="31" fillId="0" borderId="1" xfId="0" applyFont="1" applyBorder="1" applyAlignment="1">
      <alignment horizontal="center" vertical="center" wrapText="1"/>
    </xf>
    <xf numFmtId="0" fontId="31" fillId="0" borderId="1" xfId="0" applyFont="1" applyBorder="1" applyAlignment="1">
      <alignment horizontal="center" vertical="center"/>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3" fillId="0" borderId="1" xfId="0" applyFont="1" applyBorder="1" applyAlignment="1">
      <alignment horizontal="left" vertical="top" wrapText="1"/>
    </xf>
    <xf numFmtId="0" fontId="35" fillId="0" borderId="4" xfId="0" applyFont="1" applyBorder="1" applyAlignment="1">
      <alignment horizontal="center"/>
    </xf>
    <xf numFmtId="0" fontId="35" fillId="0" borderId="6" xfId="0" applyFont="1" applyBorder="1" applyAlignment="1">
      <alignment horizontal="center"/>
    </xf>
    <xf numFmtId="0" fontId="35" fillId="0" borderId="5" xfId="0" applyFont="1" applyBorder="1" applyAlignment="1">
      <alignment horizontal="center"/>
    </xf>
    <xf numFmtId="0" fontId="3" fillId="0" borderId="0" xfId="0" quotePrefix="1" applyFont="1" applyAlignment="1">
      <alignment horizontal="justify" vertical="top"/>
    </xf>
    <xf numFmtId="0" fontId="3" fillId="0" borderId="15" xfId="0" quotePrefix="1" applyFont="1" applyBorder="1" applyAlignment="1">
      <alignment horizontal="justify" vertical="top"/>
    </xf>
    <xf numFmtId="0" fontId="3" fillId="0" borderId="12" xfId="0" quotePrefix="1" applyFont="1" applyBorder="1" applyAlignment="1">
      <alignment horizontal="justify" vertical="top"/>
    </xf>
    <xf numFmtId="0" fontId="3" fillId="0" borderId="11" xfId="0" quotePrefix="1" applyFont="1" applyBorder="1" applyAlignment="1">
      <alignment horizontal="justify" vertical="top"/>
    </xf>
    <xf numFmtId="0" fontId="3" fillId="0" borderId="0" xfId="0" applyFont="1" applyAlignment="1">
      <alignment horizontal="justify" vertical="top"/>
    </xf>
    <xf numFmtId="0" fontId="3" fillId="0" borderId="15" xfId="0" applyFont="1" applyBorder="1" applyAlignment="1">
      <alignment horizontal="justify" vertical="top"/>
    </xf>
    <xf numFmtId="0" fontId="3" fillId="0" borderId="12" xfId="0" applyFont="1" applyBorder="1" applyAlignment="1">
      <alignment horizontal="justify" vertical="top"/>
    </xf>
    <xf numFmtId="0" fontId="3" fillId="0" borderId="11" xfId="0" applyFont="1" applyBorder="1" applyAlignment="1">
      <alignment horizontal="justify" vertical="top"/>
    </xf>
    <xf numFmtId="0" fontId="35" fillId="0" borderId="4" xfId="0" applyFont="1" applyBorder="1" applyAlignment="1">
      <alignment horizontal="left" vertical="top"/>
    </xf>
    <xf numFmtId="0" fontId="35" fillId="0" borderId="6" xfId="0" applyFont="1" applyBorder="1" applyAlignment="1">
      <alignment horizontal="left" vertical="top"/>
    </xf>
    <xf numFmtId="0" fontId="35" fillId="0" borderId="5" xfId="0" applyFont="1" applyBorder="1" applyAlignment="1">
      <alignment horizontal="left" vertical="top"/>
    </xf>
    <xf numFmtId="0" fontId="19" fillId="0" borderId="0" xfId="0" applyFont="1" applyAlignment="1">
      <alignment horizontal="center"/>
    </xf>
    <xf numFmtId="0" fontId="20" fillId="0" borderId="0" xfId="0" applyFont="1" applyAlignment="1">
      <alignment horizontal="center"/>
    </xf>
    <xf numFmtId="0" fontId="17" fillId="0" borderId="0" xfId="0" applyFont="1" applyAlignment="1">
      <alignment horizontal="center"/>
    </xf>
    <xf numFmtId="0" fontId="15" fillId="0" borderId="0" xfId="0" applyFont="1" applyAlignment="1">
      <alignment horizontal="center" wrapText="1"/>
    </xf>
    <xf numFmtId="0" fontId="16" fillId="0" borderId="0" xfId="0" applyFont="1" applyAlignment="1">
      <alignment horizontal="center"/>
    </xf>
    <xf numFmtId="0" fontId="18" fillId="0" borderId="0" xfId="0" applyFont="1" applyAlignment="1">
      <alignment horizontal="center"/>
    </xf>
    <xf numFmtId="0" fontId="2" fillId="0" borderId="0" xfId="0" applyFont="1" applyAlignment="1">
      <alignment horizontal="center"/>
    </xf>
    <xf numFmtId="0" fontId="3" fillId="3" borderId="1" xfId="0" applyFont="1" applyFill="1" applyBorder="1" applyAlignment="1">
      <alignment horizontal="center"/>
    </xf>
    <xf numFmtId="0" fontId="2" fillId="0" borderId="4" xfId="0" applyFont="1" applyBorder="1" applyAlignment="1">
      <alignment horizontal="center" vertical="center"/>
    </xf>
    <xf numFmtId="0" fontId="3" fillId="3" borderId="3" xfId="0" applyFont="1" applyFill="1" applyBorder="1" applyAlignment="1">
      <alignment horizontal="center"/>
    </xf>
    <xf numFmtId="0" fontId="2" fillId="0" borderId="1" xfId="0" applyFont="1" applyBorder="1" applyAlignment="1">
      <alignment horizontal="center" vertical="center"/>
    </xf>
    <xf numFmtId="0" fontId="2" fillId="0" borderId="0" xfId="0" applyFont="1" applyAlignment="1">
      <alignment horizontal="left"/>
    </xf>
    <xf numFmtId="0" fontId="11" fillId="0" borderId="0" xfId="0" applyFont="1" applyAlignment="1">
      <alignment horizontal="left"/>
    </xf>
    <xf numFmtId="0" fontId="28" fillId="0" borderId="7" xfId="0" applyFont="1" applyBorder="1" applyAlignment="1">
      <alignment horizontal="left" vertical="center" wrapText="1"/>
    </xf>
    <xf numFmtId="0" fontId="28" fillId="0" borderId="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1" xfId="0"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3" fillId="0" borderId="13" xfId="0" applyFont="1" applyBorder="1" applyAlignment="1">
      <alignment horizontal="center"/>
    </xf>
    <xf numFmtId="0" fontId="6" fillId="0" borderId="9" xfId="0" applyFont="1" applyBorder="1" applyAlignment="1">
      <alignment horizontal="left" vertical="center"/>
    </xf>
    <xf numFmtId="0" fontId="6" fillId="0" borderId="11" xfId="0" applyFont="1" applyBorder="1" applyAlignment="1">
      <alignment horizontal="left" vertical="center"/>
    </xf>
    <xf numFmtId="0" fontId="6" fillId="0" borderId="7" xfId="0" applyFont="1" applyBorder="1" applyAlignment="1">
      <alignment horizontal="right" vertical="center"/>
    </xf>
    <xf numFmtId="0" fontId="6" fillId="0" borderId="10" xfId="0" applyFont="1" applyBorder="1" applyAlignment="1">
      <alignment horizontal="right" vertical="center"/>
    </xf>
    <xf numFmtId="0" fontId="7" fillId="3" borderId="7" xfId="0" applyFont="1" applyFill="1" applyBorder="1" applyAlignment="1">
      <alignment horizontal="center" vertical="center"/>
    </xf>
    <xf numFmtId="0" fontId="7" fillId="3" borderId="10"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5" xfId="0" applyFont="1" applyFill="1" applyBorder="1" applyAlignment="1">
      <alignment horizontal="center" vertical="center"/>
    </xf>
    <xf numFmtId="0" fontId="8" fillId="0" borderId="1" xfId="0" applyFont="1" applyBorder="1" applyAlignment="1">
      <alignment horizontal="center" vertical="center"/>
    </xf>
    <xf numFmtId="0" fontId="23" fillId="0" borderId="0" xfId="0" applyFont="1" applyAlignment="1">
      <alignment horizontal="center"/>
    </xf>
    <xf numFmtId="0" fontId="10" fillId="3" borderId="1" xfId="0" applyFont="1" applyFill="1" applyBorder="1" applyAlignment="1">
      <alignment horizontal="center"/>
    </xf>
    <xf numFmtId="0" fontId="7" fillId="3" borderId="7" xfId="0" applyFont="1" applyFill="1" applyBorder="1" applyAlignment="1">
      <alignment horizontal="center"/>
    </xf>
    <xf numFmtId="0" fontId="7" fillId="3" borderId="9" xfId="0" applyFont="1" applyFill="1" applyBorder="1" applyAlignment="1">
      <alignment horizontal="center"/>
    </xf>
    <xf numFmtId="0" fontId="7" fillId="3" borderId="10" xfId="0" applyFont="1" applyFill="1" applyBorder="1" applyAlignment="1">
      <alignment horizontal="center"/>
    </xf>
    <xf numFmtId="0" fontId="7" fillId="3" borderId="11" xfId="0" applyFont="1" applyFill="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4" fillId="0" borderId="0" xfId="0" applyFont="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7" fillId="7" borderId="4" xfId="0" applyFont="1" applyFill="1" applyBorder="1" applyAlignment="1">
      <alignment horizontal="center" vertical="center"/>
    </xf>
    <xf numFmtId="0" fontId="7" fillId="7" borderId="5"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2" xfId="0" applyFont="1" applyBorder="1" applyAlignment="1">
      <alignment vertical="center" textRotation="255"/>
    </xf>
    <xf numFmtId="0" fontId="6" fillId="0" borderId="14" xfId="0" applyFont="1" applyBorder="1" applyAlignment="1">
      <alignment vertical="center" textRotation="255"/>
    </xf>
    <xf numFmtId="0" fontId="6" fillId="0" borderId="3" xfId="0" applyFont="1" applyBorder="1" applyAlignment="1">
      <alignment vertical="center" textRotation="255"/>
    </xf>
    <xf numFmtId="0" fontId="6" fillId="0" borderId="1"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8" fillId="0" borderId="4" xfId="0" applyFont="1" applyBorder="1" applyAlignment="1">
      <alignment horizontal="center"/>
    </xf>
    <xf numFmtId="0" fontId="8" fillId="0" borderId="5" xfId="0" applyFont="1" applyBorder="1" applyAlignment="1">
      <alignment horizontal="center"/>
    </xf>
    <xf numFmtId="0" fontId="7" fillId="6" borderId="4" xfId="0" applyFont="1" applyFill="1" applyBorder="1" applyAlignment="1">
      <alignment horizontal="center" vertical="center"/>
    </xf>
    <xf numFmtId="0" fontId="7" fillId="6" borderId="5"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10" borderId="4" xfId="0" applyFont="1" applyFill="1" applyBorder="1" applyAlignment="1">
      <alignment horizontal="center" vertical="center"/>
    </xf>
    <xf numFmtId="0" fontId="7" fillId="10" borderId="6" xfId="0" applyFont="1" applyFill="1" applyBorder="1" applyAlignment="1">
      <alignment horizontal="center" vertical="center"/>
    </xf>
    <xf numFmtId="0" fontId="7" fillId="10" borderId="5" xfId="0" applyFont="1" applyFill="1" applyBorder="1" applyAlignment="1">
      <alignment horizontal="center" vertical="center"/>
    </xf>
    <xf numFmtId="0" fontId="7" fillId="14" borderId="4" xfId="0" applyFont="1" applyFill="1" applyBorder="1" applyAlignment="1">
      <alignment horizontal="center" vertical="center"/>
    </xf>
    <xf numFmtId="0" fontId="7" fillId="14" borderId="6" xfId="0" applyFont="1" applyFill="1" applyBorder="1" applyAlignment="1">
      <alignment horizontal="center" vertical="center"/>
    </xf>
    <xf numFmtId="0" fontId="7" fillId="14" borderId="5"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6" xfId="0" applyFont="1" applyFill="1" applyBorder="1" applyAlignment="1">
      <alignment horizontal="center" vertical="center"/>
    </xf>
    <xf numFmtId="0" fontId="7" fillId="12" borderId="5" xfId="0" applyFont="1" applyFill="1" applyBorder="1" applyAlignment="1">
      <alignment horizontal="center" vertical="center"/>
    </xf>
    <xf numFmtId="0" fontId="7" fillId="14" borderId="10" xfId="0" applyFont="1" applyFill="1" applyBorder="1" applyAlignment="1">
      <alignment horizontal="center" vertical="center"/>
    </xf>
    <xf numFmtId="0" fontId="7" fillId="14" borderId="12" xfId="0" applyFont="1" applyFill="1" applyBorder="1" applyAlignment="1">
      <alignment horizontal="center" vertical="center"/>
    </xf>
    <xf numFmtId="0" fontId="7" fillId="10" borderId="1" xfId="0" applyFont="1" applyFill="1" applyBorder="1" applyAlignment="1">
      <alignment horizontal="center" vertical="center"/>
    </xf>
    <xf numFmtId="0" fontId="7" fillId="11" borderId="1" xfId="0" applyFont="1" applyFill="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4" borderId="1" xfId="0" applyFont="1" applyFill="1" applyBorder="1" applyAlignment="1">
      <alignment horizontal="center" vertical="center"/>
    </xf>
    <xf numFmtId="0" fontId="7" fillId="15" borderId="1" xfId="0" applyFont="1" applyFill="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7" fillId="8" borderId="2"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5" xfId="0" applyFont="1" applyFill="1" applyBorder="1" applyAlignment="1">
      <alignment horizontal="center" vertical="center"/>
    </xf>
    <xf numFmtId="0" fontId="7" fillId="9" borderId="7" xfId="0" applyFont="1" applyFill="1" applyBorder="1" applyAlignment="1">
      <alignment horizontal="center" vertical="center"/>
    </xf>
    <xf numFmtId="0" fontId="7" fillId="9" borderId="9" xfId="0" applyFont="1" applyFill="1" applyBorder="1" applyAlignment="1">
      <alignment horizontal="center" vertical="center"/>
    </xf>
    <xf numFmtId="0" fontId="7" fillId="11" borderId="4" xfId="0" applyFont="1" applyFill="1" applyBorder="1" applyAlignment="1">
      <alignment horizontal="center" vertical="center"/>
    </xf>
    <xf numFmtId="0" fontId="7" fillId="11" borderId="6" xfId="0" applyFont="1" applyFill="1" applyBorder="1" applyAlignment="1">
      <alignment horizontal="center" vertical="center"/>
    </xf>
    <xf numFmtId="0" fontId="7" fillId="11" borderId="5" xfId="0" applyFont="1" applyFill="1" applyBorder="1" applyAlignment="1">
      <alignment horizontal="center" vertical="center"/>
    </xf>
    <xf numFmtId="0" fontId="7" fillId="13" borderId="4" xfId="0" applyFont="1" applyFill="1" applyBorder="1" applyAlignment="1">
      <alignment horizontal="center" vertical="center"/>
    </xf>
    <xf numFmtId="0" fontId="7" fillId="13" borderId="6" xfId="0" applyFont="1" applyFill="1" applyBorder="1" applyAlignment="1">
      <alignment horizontal="center" vertical="center"/>
    </xf>
    <xf numFmtId="0" fontId="7" fillId="13" borderId="5" xfId="0" applyFont="1" applyFill="1" applyBorder="1" applyAlignment="1">
      <alignment horizontal="center" vertical="center"/>
    </xf>
    <xf numFmtId="0" fontId="7" fillId="15" borderId="4" xfId="0" applyFont="1" applyFill="1" applyBorder="1" applyAlignment="1">
      <alignment horizontal="center" vertical="center"/>
    </xf>
    <xf numFmtId="0" fontId="7" fillId="15" borderId="6" xfId="0" applyFont="1" applyFill="1" applyBorder="1" applyAlignment="1">
      <alignment horizontal="center" vertical="center"/>
    </xf>
    <xf numFmtId="0" fontId="7" fillId="15" borderId="5" xfId="0" applyFont="1" applyFill="1" applyBorder="1" applyAlignment="1">
      <alignment horizontal="center" vertical="center"/>
    </xf>
    <xf numFmtId="0" fontId="7" fillId="9" borderId="10" xfId="0" applyFont="1" applyFill="1" applyBorder="1" applyAlignment="1">
      <alignment horizontal="center" vertical="center"/>
    </xf>
    <xf numFmtId="0" fontId="7" fillId="9" borderId="11" xfId="0" applyFont="1" applyFill="1" applyBorder="1" applyAlignment="1">
      <alignment horizontal="center" vertical="center"/>
    </xf>
    <xf numFmtId="0" fontId="7" fillId="14" borderId="4" xfId="0" applyFont="1" applyFill="1" applyBorder="1" applyAlignment="1">
      <alignment horizontal="center"/>
    </xf>
    <xf numFmtId="0" fontId="7" fillId="14" borderId="5" xfId="0" applyFont="1" applyFill="1" applyBorder="1" applyAlignment="1">
      <alignment horizontal="center"/>
    </xf>
    <xf numFmtId="0" fontId="7" fillId="8" borderId="7"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15"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31" fillId="6" borderId="1" xfId="0" applyFont="1" applyFill="1" applyBorder="1" applyAlignment="1">
      <alignment horizontal="left" vertical="center"/>
    </xf>
    <xf numFmtId="0" fontId="31" fillId="6" borderId="0" xfId="0" applyFont="1" applyFill="1" applyAlignment="1">
      <alignment horizontal="left" vertical="center"/>
    </xf>
    <xf numFmtId="0" fontId="28" fillId="0" borderId="6" xfId="0" applyFont="1" applyBorder="1" applyAlignment="1">
      <alignment horizontal="justify" vertical="center" wrapText="1"/>
    </xf>
    <xf numFmtId="0" fontId="28" fillId="0" borderId="5" xfId="0" applyFont="1" applyBorder="1" applyAlignment="1">
      <alignment horizontal="justify" vertical="center" wrapText="1"/>
    </xf>
    <xf numFmtId="0" fontId="10" fillId="3" borderId="2"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3"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0" xfId="0" applyFont="1" applyFill="1" applyAlignment="1">
      <alignment horizontal="center" vertical="center"/>
    </xf>
    <xf numFmtId="0" fontId="7" fillId="3" borderId="15"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10" fillId="0" borderId="1" xfId="0" applyFont="1" applyBorder="1" applyAlignment="1">
      <alignment horizontal="center" vertical="center"/>
    </xf>
    <xf numFmtId="0" fontId="6" fillId="3" borderId="7"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0" xfId="0" applyFont="1" applyFill="1" applyBorder="1" applyAlignment="1">
      <alignment horizontal="center" vertical="center"/>
    </xf>
    <xf numFmtId="0" fontId="0" fillId="6" borderId="1" xfId="0" quotePrefix="1" applyFill="1" applyBorder="1" applyProtection="1">
      <protection locked="0"/>
    </xf>
  </cellXfs>
  <cellStyles count="1">
    <cellStyle name="Normal" xfId="0" builtinId="0"/>
  </cellStyles>
  <dxfs count="10">
    <dxf>
      <fill>
        <patternFill>
          <bgColor theme="1" tint="0.499984740745262"/>
        </patternFill>
      </fill>
    </dxf>
    <dxf>
      <fill>
        <patternFill>
          <bgColor theme="1" tint="0.499984740745262"/>
        </patternFill>
      </fill>
    </dxf>
    <dxf>
      <fill>
        <patternFill>
          <bgColor theme="1"/>
        </patternFill>
      </fill>
    </dxf>
    <dxf>
      <fill>
        <patternFill>
          <bgColor rgb="FFFFFF00"/>
        </patternFill>
      </fill>
    </dxf>
    <dxf>
      <fill>
        <patternFill>
          <bgColor theme="1"/>
        </patternFill>
      </fill>
    </dxf>
    <dxf>
      <fill>
        <patternFill>
          <bgColor rgb="FFFFFF00"/>
        </patternFill>
      </fill>
    </dxf>
    <dxf>
      <fill>
        <patternFill>
          <bgColor theme="0" tint="-0.499984740745262"/>
        </patternFill>
      </fill>
    </dxf>
    <dxf>
      <font>
        <color rgb="FF9C0006"/>
      </font>
      <fill>
        <patternFill>
          <bgColor rgb="FFFFFF00"/>
        </patternFill>
      </fill>
    </dxf>
    <dxf>
      <fill>
        <patternFill>
          <bgColor theme="0" tint="-0.499984740745262"/>
        </patternFill>
      </fill>
    </dxf>
    <dxf>
      <font>
        <color rgb="FF9C0006"/>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66675</xdr:rowOff>
    </xdr:from>
    <xdr:to>
      <xdr:col>6</xdr:col>
      <xdr:colOff>566256</xdr:colOff>
      <xdr:row>1</xdr:row>
      <xdr:rowOff>19050</xdr:rowOff>
    </xdr:to>
    <xdr:pic>
      <xdr:nvPicPr>
        <xdr:cNvPr id="2" name="Picture 1">
          <a:extLst>
            <a:ext uri="{FF2B5EF4-FFF2-40B4-BE49-F238E27FC236}">
              <a16:creationId xmlns:a16="http://schemas.microsoft.com/office/drawing/2014/main" id="{27C727DA-68E9-478A-B835-23AE2CDF77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04800" y="66675"/>
          <a:ext cx="5328756" cy="8858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189993</xdr:colOff>
      <xdr:row>0</xdr:row>
      <xdr:rowOff>6156</xdr:rowOff>
    </xdr:from>
    <xdr:to>
      <xdr:col>35</xdr:col>
      <xdr:colOff>125461</xdr:colOff>
      <xdr:row>1</xdr:row>
      <xdr:rowOff>25977</xdr:rowOff>
    </xdr:to>
    <xdr:pic>
      <xdr:nvPicPr>
        <xdr:cNvPr id="6" name="Picture 5">
          <a:extLst>
            <a:ext uri="{FF2B5EF4-FFF2-40B4-BE49-F238E27FC236}">
              <a16:creationId xmlns:a16="http://schemas.microsoft.com/office/drawing/2014/main" id="{59F0E06F-478B-44F9-80BE-51791861D5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229084" y="6156"/>
          <a:ext cx="6074763" cy="100695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125957</xdr:colOff>
      <xdr:row>0</xdr:row>
      <xdr:rowOff>0</xdr:rowOff>
    </xdr:from>
    <xdr:to>
      <xdr:col>33</xdr:col>
      <xdr:colOff>27474</xdr:colOff>
      <xdr:row>1</xdr:row>
      <xdr:rowOff>49947</xdr:rowOff>
    </xdr:to>
    <xdr:pic>
      <xdr:nvPicPr>
        <xdr:cNvPr id="3" name="Picture 2">
          <a:extLst>
            <a:ext uri="{FF2B5EF4-FFF2-40B4-BE49-F238E27FC236}">
              <a16:creationId xmlns:a16="http://schemas.microsoft.com/office/drawing/2014/main" id="{75138060-280E-4072-BDDE-DD69D29C22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92087" y="0"/>
          <a:ext cx="5167743" cy="87422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66675</xdr:colOff>
      <xdr:row>0</xdr:row>
      <xdr:rowOff>66675</xdr:rowOff>
    </xdr:from>
    <xdr:to>
      <xdr:col>6</xdr:col>
      <xdr:colOff>566256</xdr:colOff>
      <xdr:row>1</xdr:row>
      <xdr:rowOff>19050</xdr:rowOff>
    </xdr:to>
    <xdr:pic>
      <xdr:nvPicPr>
        <xdr:cNvPr id="3" name="Picture 2">
          <a:extLst>
            <a:ext uri="{FF2B5EF4-FFF2-40B4-BE49-F238E27FC236}">
              <a16:creationId xmlns:a16="http://schemas.microsoft.com/office/drawing/2014/main" id="{47FC48D1-DB55-4CD7-820F-E7155F5B63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04800" y="66675"/>
          <a:ext cx="5328756" cy="8858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66675</xdr:colOff>
      <xdr:row>0</xdr:row>
      <xdr:rowOff>66675</xdr:rowOff>
    </xdr:from>
    <xdr:to>
      <xdr:col>6</xdr:col>
      <xdr:colOff>566256</xdr:colOff>
      <xdr:row>1</xdr:row>
      <xdr:rowOff>19050</xdr:rowOff>
    </xdr:to>
    <xdr:pic>
      <xdr:nvPicPr>
        <xdr:cNvPr id="2" name="Picture 1">
          <a:extLst>
            <a:ext uri="{FF2B5EF4-FFF2-40B4-BE49-F238E27FC236}">
              <a16:creationId xmlns:a16="http://schemas.microsoft.com/office/drawing/2014/main" id="{A6A35224-C6D8-4947-A7E4-D96A525E5A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04800" y="66675"/>
          <a:ext cx="5328756" cy="8858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66675</xdr:colOff>
      <xdr:row>0</xdr:row>
      <xdr:rowOff>66675</xdr:rowOff>
    </xdr:from>
    <xdr:to>
      <xdr:col>6</xdr:col>
      <xdr:colOff>566256</xdr:colOff>
      <xdr:row>1</xdr:row>
      <xdr:rowOff>19050</xdr:rowOff>
    </xdr:to>
    <xdr:pic>
      <xdr:nvPicPr>
        <xdr:cNvPr id="2" name="Picture 1">
          <a:extLst>
            <a:ext uri="{FF2B5EF4-FFF2-40B4-BE49-F238E27FC236}">
              <a16:creationId xmlns:a16="http://schemas.microsoft.com/office/drawing/2014/main" id="{CCABF8EF-D8B6-4F84-BCAE-86614992A0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04800" y="66675"/>
          <a:ext cx="5328756" cy="8858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66675</xdr:colOff>
      <xdr:row>0</xdr:row>
      <xdr:rowOff>66675</xdr:rowOff>
    </xdr:from>
    <xdr:to>
      <xdr:col>6</xdr:col>
      <xdr:colOff>566256</xdr:colOff>
      <xdr:row>1</xdr:row>
      <xdr:rowOff>19050</xdr:rowOff>
    </xdr:to>
    <xdr:pic>
      <xdr:nvPicPr>
        <xdr:cNvPr id="2" name="Picture 1">
          <a:extLst>
            <a:ext uri="{FF2B5EF4-FFF2-40B4-BE49-F238E27FC236}">
              <a16:creationId xmlns:a16="http://schemas.microsoft.com/office/drawing/2014/main" id="{B4302542-98C1-437D-8DF2-C061F832FC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04800" y="66675"/>
          <a:ext cx="5328756" cy="8858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250929</xdr:colOff>
      <xdr:row>0</xdr:row>
      <xdr:rowOff>0</xdr:rowOff>
    </xdr:from>
    <xdr:to>
      <xdr:col>11</xdr:col>
      <xdr:colOff>218616</xdr:colOff>
      <xdr:row>1</xdr:row>
      <xdr:rowOff>9525</xdr:rowOff>
    </xdr:to>
    <xdr:pic>
      <xdr:nvPicPr>
        <xdr:cNvPr id="4" name="Picture 3">
          <a:extLst>
            <a:ext uri="{FF2B5EF4-FFF2-40B4-BE49-F238E27FC236}">
              <a16:creationId xmlns:a16="http://schemas.microsoft.com/office/drawing/2014/main" id="{39050B1B-1B1C-4ED5-81EC-CE5FEA3336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08129" y="0"/>
          <a:ext cx="6320862" cy="10477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431904</xdr:colOff>
      <xdr:row>0</xdr:row>
      <xdr:rowOff>0</xdr:rowOff>
    </xdr:from>
    <xdr:to>
      <xdr:col>12</xdr:col>
      <xdr:colOff>126808</xdr:colOff>
      <xdr:row>1</xdr:row>
      <xdr:rowOff>19050</xdr:rowOff>
    </xdr:to>
    <xdr:pic>
      <xdr:nvPicPr>
        <xdr:cNvPr id="3" name="Picture 2">
          <a:extLst>
            <a:ext uri="{FF2B5EF4-FFF2-40B4-BE49-F238E27FC236}">
              <a16:creationId xmlns:a16="http://schemas.microsoft.com/office/drawing/2014/main" id="{2D3F9E29-C46D-4665-9F20-38ABF52A42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31904" y="0"/>
          <a:ext cx="6952954"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9526</xdr:colOff>
      <xdr:row>0</xdr:row>
      <xdr:rowOff>53152</xdr:rowOff>
    </xdr:from>
    <xdr:to>
      <xdr:col>6</xdr:col>
      <xdr:colOff>605919</xdr:colOff>
      <xdr:row>1</xdr:row>
      <xdr:rowOff>19049</xdr:rowOff>
    </xdr:to>
    <xdr:pic>
      <xdr:nvPicPr>
        <xdr:cNvPr id="2" name="Picture 1">
          <a:extLst>
            <a:ext uri="{FF2B5EF4-FFF2-40B4-BE49-F238E27FC236}">
              <a16:creationId xmlns:a16="http://schemas.microsoft.com/office/drawing/2014/main" id="{1FA71877-C3A9-43B5-84C4-B8F9C68767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47651" y="53152"/>
          <a:ext cx="5425568" cy="8993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115207</xdr:colOff>
      <xdr:row>0</xdr:row>
      <xdr:rowOff>46626</xdr:rowOff>
    </xdr:from>
    <xdr:to>
      <xdr:col>6</xdr:col>
      <xdr:colOff>627778</xdr:colOff>
      <xdr:row>1</xdr:row>
      <xdr:rowOff>38100</xdr:rowOff>
    </xdr:to>
    <xdr:pic>
      <xdr:nvPicPr>
        <xdr:cNvPr id="2" name="Picture 1">
          <a:extLst>
            <a:ext uri="{FF2B5EF4-FFF2-40B4-BE49-F238E27FC236}">
              <a16:creationId xmlns:a16="http://schemas.microsoft.com/office/drawing/2014/main" id="{28E624A0-CCF1-4E7A-A1F6-47BCC3B320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5207" y="46626"/>
          <a:ext cx="5579871" cy="9249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67582</xdr:colOff>
      <xdr:row>0</xdr:row>
      <xdr:rowOff>18051</xdr:rowOff>
    </xdr:from>
    <xdr:to>
      <xdr:col>7</xdr:col>
      <xdr:colOff>19119</xdr:colOff>
      <xdr:row>1</xdr:row>
      <xdr:rowOff>38101</xdr:rowOff>
    </xdr:to>
    <xdr:pic>
      <xdr:nvPicPr>
        <xdr:cNvPr id="2" name="Picture 1">
          <a:extLst>
            <a:ext uri="{FF2B5EF4-FFF2-40B4-BE49-F238E27FC236}">
              <a16:creationId xmlns:a16="http://schemas.microsoft.com/office/drawing/2014/main" id="{5001C3D6-DD8C-430D-9005-76C96AF5F7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7582" y="18051"/>
          <a:ext cx="5752262" cy="953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35096</xdr:colOff>
      <xdr:row>33</xdr:row>
      <xdr:rowOff>86385</xdr:rowOff>
    </xdr:to>
    <xdr:pic>
      <xdr:nvPicPr>
        <xdr:cNvPr id="10" name="Picture 9" descr="E:\sertifikat 2019\AK\Untitled-1.png">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01618" cy="9583776"/>
        </a:xfrm>
        <a:prstGeom prst="rect">
          <a:avLst/>
        </a:prstGeom>
        <a:noFill/>
        <a:ln>
          <a:noFill/>
        </a:ln>
      </xdr:spPr>
    </xdr:pic>
    <xdr:clientData/>
  </xdr:twoCellAnchor>
  <xdr:twoCellAnchor editAs="oneCell">
    <xdr:from>
      <xdr:col>2</xdr:col>
      <xdr:colOff>604804</xdr:colOff>
      <xdr:row>7</xdr:row>
      <xdr:rowOff>230843</xdr:rowOff>
    </xdr:from>
    <xdr:to>
      <xdr:col>6</xdr:col>
      <xdr:colOff>101866</xdr:colOff>
      <xdr:row>7</xdr:row>
      <xdr:rowOff>2172056</xdr:rowOff>
    </xdr:to>
    <xdr:pic>
      <xdr:nvPicPr>
        <xdr:cNvPr id="5" name="Picture 4">
          <a:extLst>
            <a:ext uri="{FF2B5EF4-FFF2-40B4-BE49-F238E27FC236}">
              <a16:creationId xmlns:a16="http://schemas.microsoft.com/office/drawing/2014/main" id="{FA283ACD-89BB-1518-5733-2840B356F9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819587" y="2618995"/>
          <a:ext cx="1926627" cy="19412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91450</xdr:rowOff>
    </xdr:from>
    <xdr:to>
      <xdr:col>6</xdr:col>
      <xdr:colOff>1066800</xdr:colOff>
      <xdr:row>0</xdr:row>
      <xdr:rowOff>953513</xdr:rowOff>
    </xdr:to>
    <xdr:pic>
      <xdr:nvPicPr>
        <xdr:cNvPr id="4" name="Picture 3">
          <a:extLst>
            <a:ext uri="{FF2B5EF4-FFF2-40B4-BE49-F238E27FC236}">
              <a16:creationId xmlns:a16="http://schemas.microsoft.com/office/drawing/2014/main" id="{3DF4DEBF-9891-484B-8BAB-D4E7E4E55E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91450"/>
          <a:ext cx="5200650" cy="8620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524410</xdr:colOff>
      <xdr:row>0</xdr:row>
      <xdr:rowOff>5143</xdr:rowOff>
    </xdr:from>
    <xdr:to>
      <xdr:col>7</xdr:col>
      <xdr:colOff>1908723</xdr:colOff>
      <xdr:row>1</xdr:row>
      <xdr:rowOff>21405</xdr:rowOff>
    </xdr:to>
    <xdr:pic>
      <xdr:nvPicPr>
        <xdr:cNvPr id="3" name="Picture 2">
          <a:extLst>
            <a:ext uri="{FF2B5EF4-FFF2-40B4-BE49-F238E27FC236}">
              <a16:creationId xmlns:a16="http://schemas.microsoft.com/office/drawing/2014/main" id="{6C9EDBB4-3CB5-4121-A285-F9895F49DF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70562" y="5143"/>
          <a:ext cx="6360858" cy="10543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496789</xdr:colOff>
      <xdr:row>0</xdr:row>
      <xdr:rowOff>0</xdr:rowOff>
    </xdr:from>
    <xdr:to>
      <xdr:col>7</xdr:col>
      <xdr:colOff>1845602</xdr:colOff>
      <xdr:row>1</xdr:row>
      <xdr:rowOff>9525</xdr:rowOff>
    </xdr:to>
    <xdr:pic>
      <xdr:nvPicPr>
        <xdr:cNvPr id="3" name="Picture 2">
          <a:extLst>
            <a:ext uri="{FF2B5EF4-FFF2-40B4-BE49-F238E27FC236}">
              <a16:creationId xmlns:a16="http://schemas.microsoft.com/office/drawing/2014/main" id="{7235D98B-F5C2-410B-AEEE-7E0E9B4AE3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44439" y="0"/>
          <a:ext cx="6320863" cy="1047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43569</xdr:colOff>
      <xdr:row>0</xdr:row>
      <xdr:rowOff>0</xdr:rowOff>
    </xdr:from>
    <xdr:to>
      <xdr:col>6</xdr:col>
      <xdr:colOff>18590</xdr:colOff>
      <xdr:row>0</xdr:row>
      <xdr:rowOff>981075</xdr:rowOff>
    </xdr:to>
    <xdr:pic>
      <xdr:nvPicPr>
        <xdr:cNvPr id="2" name="Picture 1">
          <a:extLst>
            <a:ext uri="{FF2B5EF4-FFF2-40B4-BE49-F238E27FC236}">
              <a16:creationId xmlns:a16="http://schemas.microsoft.com/office/drawing/2014/main" id="{628D5279-8AE7-4BC1-B87A-BE5973C267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3569" y="0"/>
          <a:ext cx="5918621" cy="981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P147"/>
  <sheetViews>
    <sheetView workbookViewId="0">
      <selection activeCell="F8" sqref="F8"/>
    </sheetView>
  </sheetViews>
  <sheetFormatPr defaultRowHeight="14.5" x14ac:dyDescent="0.35"/>
  <cols>
    <col min="2" max="7" width="6.26953125" customWidth="1"/>
    <col min="9" max="14" width="6.453125" customWidth="1"/>
    <col min="16" max="21" width="6.26953125" customWidth="1"/>
    <col min="23" max="28" width="6.1796875" customWidth="1"/>
    <col min="30" max="35" width="6.453125" customWidth="1"/>
    <col min="37" max="42" width="6.54296875" customWidth="1"/>
  </cols>
  <sheetData>
    <row r="1" spans="1:42" x14ac:dyDescent="0.35">
      <c r="A1" s="288"/>
      <c r="B1" s="290" t="s">
        <v>13</v>
      </c>
      <c r="C1" s="291"/>
      <c r="D1" s="291"/>
      <c r="E1" s="291"/>
      <c r="F1" s="291"/>
      <c r="G1" s="292"/>
      <c r="H1" s="288"/>
      <c r="I1" s="290" t="s">
        <v>14</v>
      </c>
      <c r="J1" s="291"/>
      <c r="K1" s="291"/>
      <c r="L1" s="291"/>
      <c r="M1" s="291"/>
      <c r="N1" s="292"/>
      <c r="O1" s="288"/>
      <c r="P1" s="293" t="s">
        <v>15</v>
      </c>
      <c r="Q1" s="294"/>
      <c r="R1" s="294"/>
      <c r="S1" s="294"/>
      <c r="T1" s="294"/>
      <c r="U1" s="295"/>
      <c r="V1" s="288"/>
      <c r="W1" s="293" t="s">
        <v>16</v>
      </c>
      <c r="X1" s="294"/>
      <c r="Y1" s="294"/>
      <c r="Z1" s="294"/>
      <c r="AA1" s="294"/>
      <c r="AB1" s="295"/>
      <c r="AC1" s="288"/>
      <c r="AD1" s="293" t="s">
        <v>17</v>
      </c>
      <c r="AE1" s="294"/>
      <c r="AF1" s="294"/>
      <c r="AG1" s="294"/>
      <c r="AH1" s="294"/>
      <c r="AI1" s="295"/>
      <c r="AJ1" s="288"/>
      <c r="AK1" s="263" t="s">
        <v>18</v>
      </c>
      <c r="AL1" s="263"/>
      <c r="AM1" s="263"/>
      <c r="AN1" s="263"/>
      <c r="AO1" s="263"/>
      <c r="AP1" s="263"/>
    </row>
    <row r="2" spans="1:42" x14ac:dyDescent="0.35">
      <c r="A2" s="289"/>
      <c r="B2" s="111">
        <v>1</v>
      </c>
      <c r="C2" s="111">
        <v>2</v>
      </c>
      <c r="D2" s="111">
        <v>3</v>
      </c>
      <c r="E2" s="111">
        <v>4</v>
      </c>
      <c r="F2" s="111">
        <v>5</v>
      </c>
      <c r="G2" s="111">
        <v>6</v>
      </c>
      <c r="H2" s="289"/>
      <c r="I2" s="111">
        <v>1</v>
      </c>
      <c r="J2" s="111">
        <v>2</v>
      </c>
      <c r="K2" s="111">
        <v>3</v>
      </c>
      <c r="L2" s="111">
        <v>4</v>
      </c>
      <c r="M2" s="111">
        <v>5</v>
      </c>
      <c r="N2" s="111">
        <v>6</v>
      </c>
      <c r="O2" s="289"/>
      <c r="P2" s="111">
        <v>1</v>
      </c>
      <c r="Q2" s="111">
        <v>2</v>
      </c>
      <c r="R2" s="111">
        <v>3</v>
      </c>
      <c r="S2" s="111">
        <v>4</v>
      </c>
      <c r="T2" s="111">
        <v>5</v>
      </c>
      <c r="U2" s="111">
        <v>6</v>
      </c>
      <c r="V2" s="289"/>
      <c r="W2" s="111">
        <v>1</v>
      </c>
      <c r="X2" s="111">
        <v>2</v>
      </c>
      <c r="Y2" s="111">
        <v>3</v>
      </c>
      <c r="Z2" s="111">
        <v>4</v>
      </c>
      <c r="AA2" s="111">
        <v>5</v>
      </c>
      <c r="AB2" s="111">
        <v>6</v>
      </c>
      <c r="AC2" s="289"/>
      <c r="AD2" s="111">
        <v>1</v>
      </c>
      <c r="AE2" s="111">
        <v>2</v>
      </c>
      <c r="AF2" s="111">
        <v>3</v>
      </c>
      <c r="AG2" s="111">
        <v>4</v>
      </c>
      <c r="AH2" s="111">
        <v>5</v>
      </c>
      <c r="AI2" s="111">
        <v>6</v>
      </c>
      <c r="AJ2" s="289"/>
      <c r="AK2" s="111">
        <v>1</v>
      </c>
      <c r="AL2" s="111">
        <v>2</v>
      </c>
      <c r="AM2" s="111">
        <v>3</v>
      </c>
      <c r="AN2" s="111">
        <v>4</v>
      </c>
      <c r="AO2" s="111">
        <v>5</v>
      </c>
      <c r="AP2" s="111">
        <v>6</v>
      </c>
    </row>
    <row r="3" spans="1:42" x14ac:dyDescent="0.35">
      <c r="A3" s="5" t="s">
        <v>1</v>
      </c>
      <c r="B3" s="129"/>
      <c r="C3" s="129"/>
      <c r="D3" s="129"/>
      <c r="E3" s="129"/>
      <c r="F3" s="129"/>
      <c r="G3" s="129"/>
      <c r="H3" s="5" t="s">
        <v>1</v>
      </c>
      <c r="I3" s="129"/>
      <c r="J3" s="129"/>
      <c r="K3" s="129"/>
      <c r="L3" s="129"/>
      <c r="M3" s="129"/>
      <c r="N3" s="129"/>
      <c r="O3" s="5" t="s">
        <v>1</v>
      </c>
      <c r="P3" s="129"/>
      <c r="Q3" s="129"/>
      <c r="R3" s="129"/>
      <c r="S3" s="129"/>
      <c r="T3" s="129"/>
      <c r="U3" s="129"/>
      <c r="V3" s="5" t="s">
        <v>1</v>
      </c>
      <c r="W3" s="129"/>
      <c r="X3" s="129"/>
      <c r="Y3" s="129"/>
      <c r="Z3" s="129"/>
      <c r="AA3" s="129"/>
      <c r="AB3" s="129"/>
      <c r="AC3" s="5" t="s">
        <v>1</v>
      </c>
      <c r="AD3" s="129"/>
      <c r="AE3" s="129"/>
      <c r="AF3" s="129"/>
      <c r="AG3" s="129"/>
      <c r="AH3" s="129"/>
      <c r="AI3" s="129"/>
      <c r="AJ3" s="5" t="s">
        <v>1</v>
      </c>
      <c r="AK3" s="129"/>
      <c r="AL3" s="129"/>
      <c r="AM3" s="129"/>
      <c r="AN3" s="129">
        <v>0</v>
      </c>
      <c r="AO3" s="129"/>
      <c r="AP3" s="129"/>
    </row>
    <row r="4" spans="1:42" x14ac:dyDescent="0.35">
      <c r="A4" s="111" t="s">
        <v>2</v>
      </c>
      <c r="B4" s="128"/>
      <c r="C4" s="128">
        <v>0</v>
      </c>
      <c r="D4" s="128">
        <v>0</v>
      </c>
      <c r="E4" s="128">
        <v>1</v>
      </c>
      <c r="F4" s="128">
        <v>1</v>
      </c>
      <c r="G4" s="128"/>
      <c r="H4" s="111" t="s">
        <v>2</v>
      </c>
      <c r="I4" s="128"/>
      <c r="J4" s="128">
        <v>1</v>
      </c>
      <c r="K4" s="128">
        <v>1</v>
      </c>
      <c r="L4" s="128">
        <v>0</v>
      </c>
      <c r="M4" s="128">
        <v>1</v>
      </c>
      <c r="N4" s="128">
        <v>1</v>
      </c>
      <c r="O4" s="111" t="s">
        <v>2</v>
      </c>
      <c r="P4" s="128"/>
      <c r="Q4" s="128">
        <v>1</v>
      </c>
      <c r="R4" s="128">
        <v>0</v>
      </c>
      <c r="S4" s="128">
        <v>1</v>
      </c>
      <c r="T4" s="128">
        <v>1</v>
      </c>
      <c r="U4" s="128"/>
      <c r="V4" s="111" t="s">
        <v>2</v>
      </c>
      <c r="W4" s="128"/>
      <c r="X4" s="128">
        <v>1</v>
      </c>
      <c r="Y4" s="128">
        <v>1</v>
      </c>
      <c r="Z4" s="128">
        <v>1</v>
      </c>
      <c r="AA4" s="128">
        <v>1</v>
      </c>
      <c r="AB4" s="128"/>
      <c r="AC4" s="111" t="s">
        <v>2</v>
      </c>
      <c r="AD4" s="128">
        <v>1</v>
      </c>
      <c r="AE4" s="128">
        <v>1</v>
      </c>
      <c r="AF4" s="128">
        <v>1</v>
      </c>
      <c r="AG4" s="128">
        <v>1</v>
      </c>
      <c r="AH4" s="128">
        <v>1</v>
      </c>
      <c r="AI4" s="128"/>
      <c r="AJ4" s="111" t="s">
        <v>2</v>
      </c>
      <c r="AK4" s="128"/>
      <c r="AL4" s="128">
        <v>0</v>
      </c>
      <c r="AM4" s="128">
        <v>0</v>
      </c>
      <c r="AN4" s="128">
        <v>0</v>
      </c>
      <c r="AO4" s="128">
        <v>0</v>
      </c>
      <c r="AP4" s="128"/>
    </row>
    <row r="5" spans="1:42" x14ac:dyDescent="0.35">
      <c r="A5" s="111" t="s">
        <v>3</v>
      </c>
      <c r="B5" s="128"/>
      <c r="C5" s="128">
        <v>0</v>
      </c>
      <c r="D5" s="128">
        <v>0</v>
      </c>
      <c r="E5" s="128">
        <v>1</v>
      </c>
      <c r="F5" s="128">
        <v>1</v>
      </c>
      <c r="G5" s="128"/>
      <c r="H5" s="111" t="s">
        <v>3</v>
      </c>
      <c r="I5" s="128"/>
      <c r="J5" s="128">
        <v>1</v>
      </c>
      <c r="K5" s="128">
        <v>1</v>
      </c>
      <c r="L5" s="128">
        <v>1</v>
      </c>
      <c r="M5" s="128">
        <v>0</v>
      </c>
      <c r="N5" s="128"/>
      <c r="O5" s="111" t="s">
        <v>3</v>
      </c>
      <c r="P5" s="128">
        <v>1</v>
      </c>
      <c r="Q5" s="128">
        <v>1</v>
      </c>
      <c r="R5" s="128">
        <v>0</v>
      </c>
      <c r="S5" s="128">
        <v>1</v>
      </c>
      <c r="T5" s="128">
        <v>1</v>
      </c>
      <c r="U5" s="128"/>
      <c r="V5" s="111" t="s">
        <v>3</v>
      </c>
      <c r="W5" s="128"/>
      <c r="X5" s="128">
        <v>1</v>
      </c>
      <c r="Y5" s="128">
        <v>1</v>
      </c>
      <c r="Z5" s="128">
        <v>1</v>
      </c>
      <c r="AA5" s="128">
        <v>1</v>
      </c>
      <c r="AB5" s="128"/>
      <c r="AC5" s="111" t="s">
        <v>3</v>
      </c>
      <c r="AD5" s="128">
        <v>1</v>
      </c>
      <c r="AE5" s="128">
        <v>1</v>
      </c>
      <c r="AF5" s="128">
        <v>1</v>
      </c>
      <c r="AG5" s="128">
        <v>1</v>
      </c>
      <c r="AH5" s="128"/>
      <c r="AI5" s="128"/>
      <c r="AJ5" s="111" t="s">
        <v>3</v>
      </c>
      <c r="AK5" s="128">
        <v>0</v>
      </c>
      <c r="AL5" s="128">
        <v>0</v>
      </c>
      <c r="AM5" s="128">
        <v>0</v>
      </c>
      <c r="AN5" s="128">
        <v>0</v>
      </c>
      <c r="AO5" s="128">
        <v>0</v>
      </c>
      <c r="AP5" s="128"/>
    </row>
    <row r="6" spans="1:42" x14ac:dyDescent="0.35">
      <c r="A6" s="111" t="s">
        <v>4</v>
      </c>
      <c r="B6" s="128">
        <v>0</v>
      </c>
      <c r="C6" s="128">
        <v>0</v>
      </c>
      <c r="D6" s="128">
        <v>0</v>
      </c>
      <c r="E6" s="128">
        <v>1</v>
      </c>
      <c r="F6" s="128">
        <v>1</v>
      </c>
      <c r="G6" s="128"/>
      <c r="H6" s="111" t="s">
        <v>4</v>
      </c>
      <c r="I6" s="128"/>
      <c r="J6" s="128">
        <v>1</v>
      </c>
      <c r="K6" s="128">
        <v>1</v>
      </c>
      <c r="L6" s="128">
        <v>1</v>
      </c>
      <c r="M6" s="128">
        <v>1</v>
      </c>
      <c r="N6" s="128"/>
      <c r="O6" s="111" t="s">
        <v>4</v>
      </c>
      <c r="P6" s="128">
        <v>1</v>
      </c>
      <c r="Q6" s="128">
        <v>1</v>
      </c>
      <c r="R6" s="128">
        <v>0</v>
      </c>
      <c r="S6" s="128">
        <v>1</v>
      </c>
      <c r="T6" s="128">
        <v>1</v>
      </c>
      <c r="U6" s="128"/>
      <c r="V6" s="111" t="s">
        <v>4</v>
      </c>
      <c r="W6" s="128"/>
      <c r="X6" s="128">
        <v>1</v>
      </c>
      <c r="Y6" s="128">
        <v>1</v>
      </c>
      <c r="Z6" s="128">
        <v>1</v>
      </c>
      <c r="AA6" s="128">
        <v>1</v>
      </c>
      <c r="AB6" s="128"/>
      <c r="AC6" s="111" t="s">
        <v>4</v>
      </c>
      <c r="AD6" s="128">
        <v>1</v>
      </c>
      <c r="AE6" s="128">
        <v>1</v>
      </c>
      <c r="AF6" s="128">
        <v>1</v>
      </c>
      <c r="AG6" s="128">
        <v>1</v>
      </c>
      <c r="AH6" s="128"/>
      <c r="AI6" s="128"/>
      <c r="AJ6" s="111" t="s">
        <v>4</v>
      </c>
      <c r="AK6" s="128">
        <v>0</v>
      </c>
      <c r="AL6" s="128">
        <v>0</v>
      </c>
      <c r="AM6" s="128">
        <v>0</v>
      </c>
      <c r="AN6" s="128">
        <v>0</v>
      </c>
      <c r="AO6" s="128">
        <v>0</v>
      </c>
      <c r="AP6" s="128"/>
    </row>
    <row r="7" spans="1:42" x14ac:dyDescent="0.35">
      <c r="A7" s="111" t="s">
        <v>5</v>
      </c>
      <c r="B7" s="128">
        <v>0</v>
      </c>
      <c r="C7" s="128">
        <v>0</v>
      </c>
      <c r="D7" s="128">
        <v>0</v>
      </c>
      <c r="E7" s="128">
        <v>1</v>
      </c>
      <c r="F7" s="128">
        <v>1</v>
      </c>
      <c r="G7" s="128"/>
      <c r="H7" s="111" t="s">
        <v>5</v>
      </c>
      <c r="I7" s="128"/>
      <c r="J7" s="128">
        <v>1</v>
      </c>
      <c r="K7" s="128">
        <v>1</v>
      </c>
      <c r="L7" s="128">
        <v>1</v>
      </c>
      <c r="M7" s="128">
        <v>1</v>
      </c>
      <c r="N7" s="128"/>
      <c r="O7" s="111" t="s">
        <v>5</v>
      </c>
      <c r="P7" s="128">
        <v>1</v>
      </c>
      <c r="Q7" s="128">
        <v>1</v>
      </c>
      <c r="R7" s="128">
        <v>0</v>
      </c>
      <c r="S7" s="128">
        <v>1</v>
      </c>
      <c r="T7" s="128">
        <v>1</v>
      </c>
      <c r="U7" s="128"/>
      <c r="V7" s="111" t="s">
        <v>5</v>
      </c>
      <c r="W7" s="128"/>
      <c r="X7" s="128">
        <v>1</v>
      </c>
      <c r="Y7" s="128">
        <v>1</v>
      </c>
      <c r="Z7" s="128">
        <v>1</v>
      </c>
      <c r="AA7" s="128">
        <v>1</v>
      </c>
      <c r="AB7" s="128"/>
      <c r="AC7" s="111" t="s">
        <v>5</v>
      </c>
      <c r="AD7" s="128">
        <v>1</v>
      </c>
      <c r="AE7" s="128">
        <v>1</v>
      </c>
      <c r="AF7" s="128">
        <v>1</v>
      </c>
      <c r="AG7" s="128">
        <v>1</v>
      </c>
      <c r="AH7" s="128"/>
      <c r="AI7" s="128"/>
      <c r="AJ7" s="111" t="s">
        <v>5</v>
      </c>
      <c r="AK7" s="128">
        <v>0</v>
      </c>
      <c r="AL7" s="128">
        <v>0</v>
      </c>
      <c r="AM7" s="128">
        <v>0</v>
      </c>
      <c r="AN7" s="128">
        <v>0</v>
      </c>
      <c r="AO7" s="128">
        <v>0</v>
      </c>
      <c r="AP7" s="128"/>
    </row>
    <row r="8" spans="1:42" x14ac:dyDescent="0.35">
      <c r="A8" s="111" t="s">
        <v>6</v>
      </c>
      <c r="B8" s="128">
        <v>0</v>
      </c>
      <c r="C8" s="128">
        <v>0</v>
      </c>
      <c r="D8" s="128">
        <v>0</v>
      </c>
      <c r="E8" s="128">
        <v>1</v>
      </c>
      <c r="F8" s="128">
        <v>1</v>
      </c>
      <c r="G8" s="128"/>
      <c r="H8" s="111" t="s">
        <v>6</v>
      </c>
      <c r="I8" s="128"/>
      <c r="J8" s="128">
        <v>1</v>
      </c>
      <c r="K8" s="128">
        <v>1</v>
      </c>
      <c r="L8" s="128">
        <v>1</v>
      </c>
      <c r="M8" s="128">
        <v>1</v>
      </c>
      <c r="N8" s="128"/>
      <c r="O8" s="111" t="s">
        <v>6</v>
      </c>
      <c r="P8" s="128">
        <v>1</v>
      </c>
      <c r="Q8" s="128">
        <v>1</v>
      </c>
      <c r="R8" s="128">
        <v>0</v>
      </c>
      <c r="S8" s="128">
        <v>1</v>
      </c>
      <c r="T8" s="128"/>
      <c r="U8" s="128"/>
      <c r="V8" s="111" t="s">
        <v>6</v>
      </c>
      <c r="W8" s="128">
        <v>1</v>
      </c>
      <c r="X8" s="128">
        <v>1</v>
      </c>
      <c r="Y8" s="128">
        <v>1</v>
      </c>
      <c r="Z8" s="128">
        <v>1</v>
      </c>
      <c r="AA8" s="128">
        <v>1</v>
      </c>
      <c r="AB8" s="128"/>
      <c r="AC8" s="111" t="s">
        <v>6</v>
      </c>
      <c r="AD8" s="128">
        <v>1</v>
      </c>
      <c r="AE8" s="128">
        <v>1</v>
      </c>
      <c r="AF8" s="128">
        <v>1</v>
      </c>
      <c r="AG8" s="128">
        <v>1</v>
      </c>
      <c r="AH8" s="128"/>
      <c r="AI8" s="128"/>
      <c r="AJ8" s="111" t="s">
        <v>6</v>
      </c>
      <c r="AK8" s="128">
        <v>0</v>
      </c>
      <c r="AL8" s="128">
        <v>0</v>
      </c>
      <c r="AM8" s="128">
        <v>0</v>
      </c>
      <c r="AN8" s="128">
        <v>0</v>
      </c>
      <c r="AO8" s="128"/>
      <c r="AP8" s="128"/>
    </row>
    <row r="9" spans="1:42" x14ac:dyDescent="0.35">
      <c r="A9" s="111" t="s">
        <v>7</v>
      </c>
      <c r="B9" s="128">
        <v>0</v>
      </c>
      <c r="C9" s="128">
        <v>0</v>
      </c>
      <c r="D9" s="128">
        <v>1</v>
      </c>
      <c r="E9" s="128">
        <v>1</v>
      </c>
      <c r="F9" s="128"/>
      <c r="G9" s="128"/>
      <c r="H9" s="111" t="s">
        <v>7</v>
      </c>
      <c r="I9" s="128">
        <v>1</v>
      </c>
      <c r="J9" s="128">
        <v>1</v>
      </c>
      <c r="K9" s="128">
        <v>1</v>
      </c>
      <c r="L9" s="128">
        <v>1</v>
      </c>
      <c r="M9" s="128">
        <v>1</v>
      </c>
      <c r="N9" s="128"/>
      <c r="O9" s="111" t="s">
        <v>7</v>
      </c>
      <c r="P9" s="128">
        <v>1</v>
      </c>
      <c r="Q9" s="128">
        <v>1</v>
      </c>
      <c r="R9" s="128">
        <v>0</v>
      </c>
      <c r="S9" s="128">
        <v>1</v>
      </c>
      <c r="T9" s="128"/>
      <c r="U9" s="128"/>
      <c r="V9" s="111" t="s">
        <v>7</v>
      </c>
      <c r="W9" s="128">
        <v>1</v>
      </c>
      <c r="X9" s="128">
        <v>1</v>
      </c>
      <c r="Y9" s="128">
        <v>1</v>
      </c>
      <c r="Z9" s="128">
        <v>1</v>
      </c>
      <c r="AA9" s="128">
        <v>1</v>
      </c>
      <c r="AB9" s="128"/>
      <c r="AC9" s="111" t="s">
        <v>7</v>
      </c>
      <c r="AD9" s="128">
        <v>1</v>
      </c>
      <c r="AE9" s="128">
        <v>1</v>
      </c>
      <c r="AF9" s="128">
        <v>1</v>
      </c>
      <c r="AG9" s="128">
        <v>1</v>
      </c>
      <c r="AH9" s="128"/>
      <c r="AI9" s="128"/>
      <c r="AJ9" s="111" t="s">
        <v>7</v>
      </c>
      <c r="AK9" s="128">
        <v>0</v>
      </c>
      <c r="AL9" s="128">
        <v>0</v>
      </c>
      <c r="AM9" s="128">
        <v>0</v>
      </c>
      <c r="AN9" s="128">
        <v>0</v>
      </c>
      <c r="AO9" s="128"/>
      <c r="AP9" s="128"/>
    </row>
    <row r="10" spans="1:42" x14ac:dyDescent="0.35">
      <c r="A10" s="288"/>
      <c r="B10" s="290" t="s">
        <v>0</v>
      </c>
      <c r="C10" s="291"/>
      <c r="D10" s="291"/>
      <c r="E10" s="291"/>
      <c r="F10" s="291"/>
      <c r="G10" s="292"/>
      <c r="H10" s="288"/>
      <c r="I10" s="290" t="s">
        <v>8</v>
      </c>
      <c r="J10" s="291"/>
      <c r="K10" s="291"/>
      <c r="L10" s="291"/>
      <c r="M10" s="291"/>
      <c r="N10" s="292"/>
      <c r="O10" s="288"/>
      <c r="P10" s="290" t="s">
        <v>9</v>
      </c>
      <c r="Q10" s="291"/>
      <c r="R10" s="291"/>
      <c r="S10" s="291"/>
      <c r="T10" s="291"/>
      <c r="U10" s="292"/>
      <c r="V10" s="288"/>
      <c r="W10" s="293" t="s">
        <v>10</v>
      </c>
      <c r="X10" s="294"/>
      <c r="Y10" s="294"/>
      <c r="Z10" s="294"/>
      <c r="AA10" s="294"/>
      <c r="AB10" s="295"/>
      <c r="AC10" s="288"/>
      <c r="AD10" s="293" t="s">
        <v>11</v>
      </c>
      <c r="AE10" s="294"/>
      <c r="AF10" s="294"/>
      <c r="AG10" s="294"/>
      <c r="AH10" s="294"/>
      <c r="AI10" s="295"/>
      <c r="AJ10" s="288"/>
      <c r="AK10" s="293" t="s">
        <v>12</v>
      </c>
      <c r="AL10" s="294"/>
      <c r="AM10" s="294"/>
      <c r="AN10" s="294"/>
      <c r="AO10" s="294"/>
      <c r="AP10" s="295"/>
    </row>
    <row r="11" spans="1:42" x14ac:dyDescent="0.35">
      <c r="A11" s="289"/>
      <c r="B11" s="111">
        <v>1</v>
      </c>
      <c r="C11" s="111">
        <v>2</v>
      </c>
      <c r="D11" s="111">
        <v>3</v>
      </c>
      <c r="E11" s="111">
        <v>4</v>
      </c>
      <c r="F11" s="111">
        <v>5</v>
      </c>
      <c r="G11" s="111">
        <v>6</v>
      </c>
      <c r="H11" s="289"/>
      <c r="I11" s="111">
        <v>1</v>
      </c>
      <c r="J11" s="111">
        <v>2</v>
      </c>
      <c r="K11" s="111">
        <v>3</v>
      </c>
      <c r="L11" s="111">
        <v>4</v>
      </c>
      <c r="M11" s="111">
        <v>5</v>
      </c>
      <c r="N11" s="111">
        <v>6</v>
      </c>
      <c r="O11" s="289"/>
      <c r="P11" s="111">
        <v>1</v>
      </c>
      <c r="Q11" s="111">
        <v>2</v>
      </c>
      <c r="R11" s="111">
        <v>3</v>
      </c>
      <c r="S11" s="111">
        <v>4</v>
      </c>
      <c r="T11" s="111">
        <v>5</v>
      </c>
      <c r="U11" s="111">
        <v>6</v>
      </c>
      <c r="V11" s="289"/>
      <c r="W11" s="111">
        <v>1</v>
      </c>
      <c r="X11" s="111">
        <v>2</v>
      </c>
      <c r="Y11" s="111">
        <v>3</v>
      </c>
      <c r="Z11" s="111">
        <v>4</v>
      </c>
      <c r="AA11" s="111">
        <v>5</v>
      </c>
      <c r="AB11" s="111">
        <v>6</v>
      </c>
      <c r="AC11" s="289"/>
      <c r="AD11" s="111">
        <v>1</v>
      </c>
      <c r="AE11" s="111">
        <v>2</v>
      </c>
      <c r="AF11" s="111">
        <v>3</v>
      </c>
      <c r="AG11" s="111">
        <v>4</v>
      </c>
      <c r="AH11" s="111">
        <v>5</v>
      </c>
      <c r="AI11" s="111">
        <v>6</v>
      </c>
      <c r="AJ11" s="289"/>
      <c r="AK11" s="111">
        <v>1</v>
      </c>
      <c r="AL11" s="111">
        <v>2</v>
      </c>
      <c r="AM11" s="111">
        <v>3</v>
      </c>
      <c r="AN11" s="111">
        <v>4</v>
      </c>
      <c r="AO11" s="111">
        <v>5</v>
      </c>
      <c r="AP11" s="111">
        <v>6</v>
      </c>
    </row>
    <row r="12" spans="1:42" x14ac:dyDescent="0.35">
      <c r="A12" s="5" t="s">
        <v>1</v>
      </c>
      <c r="B12" s="129"/>
      <c r="C12" s="129">
        <v>0</v>
      </c>
      <c r="D12" s="129">
        <v>0</v>
      </c>
      <c r="E12" s="129">
        <v>0</v>
      </c>
      <c r="F12" s="129">
        <v>0</v>
      </c>
      <c r="G12" s="129">
        <v>0</v>
      </c>
      <c r="H12" s="5" t="s">
        <v>1</v>
      </c>
      <c r="I12" s="129">
        <v>0</v>
      </c>
      <c r="J12" s="129">
        <v>0</v>
      </c>
      <c r="K12" s="129">
        <v>0</v>
      </c>
      <c r="L12" s="129">
        <v>0</v>
      </c>
      <c r="M12" s="129"/>
      <c r="N12" s="129"/>
      <c r="O12" s="5" t="s">
        <v>1</v>
      </c>
      <c r="P12" s="129"/>
      <c r="Q12" s="129">
        <v>0</v>
      </c>
      <c r="R12" s="129">
        <v>0</v>
      </c>
      <c r="S12" s="129">
        <v>0</v>
      </c>
      <c r="T12" s="129">
        <v>0</v>
      </c>
      <c r="U12" s="129"/>
      <c r="V12" s="5" t="s">
        <v>1</v>
      </c>
      <c r="W12" s="129"/>
      <c r="X12" s="129">
        <v>0</v>
      </c>
      <c r="Y12" s="129">
        <v>0</v>
      </c>
      <c r="Z12" s="129">
        <v>0</v>
      </c>
      <c r="AA12" s="129">
        <v>0</v>
      </c>
      <c r="AB12" s="129"/>
      <c r="AC12" s="5" t="s">
        <v>1</v>
      </c>
      <c r="AD12" s="129"/>
      <c r="AE12" s="129">
        <v>0</v>
      </c>
      <c r="AF12" s="129">
        <v>0</v>
      </c>
      <c r="AG12" s="129">
        <v>0</v>
      </c>
      <c r="AH12" s="129">
        <v>0</v>
      </c>
      <c r="AI12" s="129">
        <v>0</v>
      </c>
      <c r="AJ12" s="5" t="s">
        <v>1</v>
      </c>
      <c r="AK12" s="129"/>
      <c r="AL12" s="129">
        <v>0</v>
      </c>
      <c r="AM12" s="129">
        <v>0</v>
      </c>
      <c r="AN12" s="129">
        <v>0</v>
      </c>
      <c r="AO12" s="129">
        <v>0</v>
      </c>
      <c r="AP12" s="129"/>
    </row>
    <row r="13" spans="1:42" x14ac:dyDescent="0.35">
      <c r="A13" s="111" t="s">
        <v>2</v>
      </c>
      <c r="B13" s="128"/>
      <c r="C13" s="128">
        <v>1</v>
      </c>
      <c r="D13" s="128">
        <v>1</v>
      </c>
      <c r="E13" s="128">
        <v>1</v>
      </c>
      <c r="F13" s="128">
        <v>1</v>
      </c>
      <c r="G13" s="128"/>
      <c r="H13" s="111" t="s">
        <v>2</v>
      </c>
      <c r="I13" s="128">
        <v>1</v>
      </c>
      <c r="J13" s="128">
        <v>0</v>
      </c>
      <c r="K13" s="128">
        <v>1</v>
      </c>
      <c r="L13" s="128">
        <v>0</v>
      </c>
      <c r="M13" s="128"/>
      <c r="N13" s="128"/>
      <c r="O13" s="111" t="s">
        <v>2</v>
      </c>
      <c r="P13" s="128">
        <v>0</v>
      </c>
      <c r="Q13" s="128">
        <v>1</v>
      </c>
      <c r="R13" s="128">
        <v>1</v>
      </c>
      <c r="S13" s="128">
        <v>1</v>
      </c>
      <c r="T13" s="128">
        <v>1</v>
      </c>
      <c r="U13" s="128"/>
      <c r="V13" s="111" t="s">
        <v>2</v>
      </c>
      <c r="W13" s="128"/>
      <c r="X13" s="128">
        <v>1</v>
      </c>
      <c r="Y13" s="128">
        <v>1</v>
      </c>
      <c r="Z13" s="128">
        <v>1</v>
      </c>
      <c r="AA13" s="128">
        <v>1</v>
      </c>
      <c r="AB13" s="128"/>
      <c r="AC13" s="111" t="s">
        <v>2</v>
      </c>
      <c r="AD13" s="128"/>
      <c r="AE13" s="128">
        <v>1</v>
      </c>
      <c r="AF13" s="128">
        <v>1</v>
      </c>
      <c r="AG13" s="128">
        <v>0</v>
      </c>
      <c r="AH13" s="128">
        <v>1</v>
      </c>
      <c r="AI13" s="128">
        <v>1</v>
      </c>
      <c r="AJ13" s="111" t="s">
        <v>2</v>
      </c>
      <c r="AK13" s="128"/>
      <c r="AL13" s="128">
        <v>0</v>
      </c>
      <c r="AM13" s="128">
        <v>0</v>
      </c>
      <c r="AN13" s="128">
        <v>0</v>
      </c>
      <c r="AO13" s="128">
        <v>0</v>
      </c>
      <c r="AP13" s="128"/>
    </row>
    <row r="14" spans="1:42" x14ac:dyDescent="0.35">
      <c r="A14" s="111" t="s">
        <v>3</v>
      </c>
      <c r="B14" s="128"/>
      <c r="C14" s="128">
        <v>0</v>
      </c>
      <c r="D14" s="128">
        <v>1</v>
      </c>
      <c r="E14" s="128">
        <v>1</v>
      </c>
      <c r="F14" s="128">
        <v>1</v>
      </c>
      <c r="G14" s="128"/>
      <c r="H14" s="111" t="s">
        <v>3</v>
      </c>
      <c r="I14" s="128">
        <v>1</v>
      </c>
      <c r="J14" s="128">
        <v>0</v>
      </c>
      <c r="K14" s="128">
        <v>1</v>
      </c>
      <c r="L14" s="128">
        <v>0</v>
      </c>
      <c r="M14" s="128"/>
      <c r="N14" s="128"/>
      <c r="O14" s="111" t="s">
        <v>3</v>
      </c>
      <c r="P14" s="128">
        <v>0</v>
      </c>
      <c r="Q14" s="128">
        <v>0</v>
      </c>
      <c r="R14" s="128">
        <v>1</v>
      </c>
      <c r="S14" s="128">
        <v>1</v>
      </c>
      <c r="T14" s="128">
        <v>1</v>
      </c>
      <c r="U14" s="128"/>
      <c r="V14" s="111" t="s">
        <v>3</v>
      </c>
      <c r="W14" s="128"/>
      <c r="X14" s="128">
        <v>1</v>
      </c>
      <c r="Y14" s="128">
        <v>1</v>
      </c>
      <c r="Z14" s="128">
        <v>1</v>
      </c>
      <c r="AA14" s="128">
        <v>1</v>
      </c>
      <c r="AB14" s="128"/>
      <c r="AC14" s="111" t="s">
        <v>3</v>
      </c>
      <c r="AD14" s="128"/>
      <c r="AE14" s="128">
        <v>1</v>
      </c>
      <c r="AF14" s="128">
        <v>1</v>
      </c>
      <c r="AG14" s="128">
        <v>1</v>
      </c>
      <c r="AH14" s="128">
        <v>1</v>
      </c>
      <c r="AI14" s="128"/>
      <c r="AJ14" s="111" t="s">
        <v>3</v>
      </c>
      <c r="AK14" s="128">
        <v>0</v>
      </c>
      <c r="AL14" s="128">
        <v>0</v>
      </c>
      <c r="AM14" s="128">
        <v>0</v>
      </c>
      <c r="AN14" s="128">
        <v>0</v>
      </c>
      <c r="AO14" s="128">
        <v>0</v>
      </c>
      <c r="AP14" s="128"/>
    </row>
    <row r="15" spans="1:42" x14ac:dyDescent="0.35">
      <c r="A15" s="111" t="s">
        <v>4</v>
      </c>
      <c r="B15" s="128"/>
      <c r="C15" s="128">
        <v>1</v>
      </c>
      <c r="D15" s="128">
        <v>1</v>
      </c>
      <c r="E15" s="128">
        <v>1</v>
      </c>
      <c r="F15" s="128">
        <v>1</v>
      </c>
      <c r="G15" s="128"/>
      <c r="H15" s="111" t="s">
        <v>4</v>
      </c>
      <c r="I15" s="128">
        <v>1</v>
      </c>
      <c r="J15" s="128">
        <v>0</v>
      </c>
      <c r="K15" s="128">
        <v>1</v>
      </c>
      <c r="L15" s="128">
        <v>0</v>
      </c>
      <c r="M15" s="128"/>
      <c r="N15" s="128"/>
      <c r="O15" s="111" t="s">
        <v>4</v>
      </c>
      <c r="P15" s="128">
        <v>1</v>
      </c>
      <c r="Q15" s="128">
        <v>0</v>
      </c>
      <c r="R15" s="128">
        <v>1</v>
      </c>
      <c r="S15" s="128">
        <v>1</v>
      </c>
      <c r="T15" s="128">
        <v>1</v>
      </c>
      <c r="U15" s="128"/>
      <c r="V15" s="111" t="s">
        <v>4</v>
      </c>
      <c r="W15" s="128"/>
      <c r="X15" s="128">
        <v>1</v>
      </c>
      <c r="Y15" s="128">
        <v>1</v>
      </c>
      <c r="Z15" s="128">
        <v>1</v>
      </c>
      <c r="AA15" s="128">
        <v>1</v>
      </c>
      <c r="AB15" s="128"/>
      <c r="AC15" s="111" t="s">
        <v>4</v>
      </c>
      <c r="AD15" s="128"/>
      <c r="AE15" s="128">
        <v>1</v>
      </c>
      <c r="AF15" s="128">
        <v>1</v>
      </c>
      <c r="AG15" s="128">
        <v>1</v>
      </c>
      <c r="AH15" s="128">
        <v>1</v>
      </c>
      <c r="AI15" s="128"/>
      <c r="AJ15" s="111" t="s">
        <v>4</v>
      </c>
      <c r="AK15" s="128">
        <v>1</v>
      </c>
      <c r="AL15" s="128">
        <v>0</v>
      </c>
      <c r="AM15" s="128">
        <v>0</v>
      </c>
      <c r="AN15" s="128">
        <v>0</v>
      </c>
      <c r="AO15" s="128">
        <v>0</v>
      </c>
      <c r="AP15" s="128"/>
    </row>
    <row r="16" spans="1:42" x14ac:dyDescent="0.35">
      <c r="A16" s="111" t="s">
        <v>5</v>
      </c>
      <c r="B16" s="128"/>
      <c r="C16" s="128">
        <v>1</v>
      </c>
      <c r="D16" s="128">
        <v>1</v>
      </c>
      <c r="E16" s="128">
        <v>1</v>
      </c>
      <c r="F16" s="128">
        <v>1</v>
      </c>
      <c r="G16" s="128"/>
      <c r="H16" s="111" t="s">
        <v>5</v>
      </c>
      <c r="I16" s="128">
        <v>1</v>
      </c>
      <c r="J16" s="128">
        <v>1</v>
      </c>
      <c r="K16" s="128">
        <v>1</v>
      </c>
      <c r="L16" s="128">
        <v>0</v>
      </c>
      <c r="M16" s="128"/>
      <c r="N16" s="128"/>
      <c r="O16" s="111" t="s">
        <v>5</v>
      </c>
      <c r="P16" s="128">
        <v>1</v>
      </c>
      <c r="Q16" s="128">
        <v>1</v>
      </c>
      <c r="R16" s="128">
        <v>1</v>
      </c>
      <c r="S16" s="128">
        <v>1</v>
      </c>
      <c r="T16" s="128"/>
      <c r="U16" s="128"/>
      <c r="V16" s="111" t="s">
        <v>5</v>
      </c>
      <c r="W16" s="128">
        <v>1</v>
      </c>
      <c r="X16" s="128">
        <v>1</v>
      </c>
      <c r="Y16" s="128">
        <v>1</v>
      </c>
      <c r="Z16" s="128">
        <v>1</v>
      </c>
      <c r="AA16" s="128">
        <v>1</v>
      </c>
      <c r="AB16" s="128"/>
      <c r="AC16" s="111" t="s">
        <v>5</v>
      </c>
      <c r="AD16" s="128"/>
      <c r="AE16" s="128">
        <v>0</v>
      </c>
      <c r="AF16" s="128">
        <v>1</v>
      </c>
      <c r="AG16" s="128">
        <v>0</v>
      </c>
      <c r="AH16" s="128">
        <v>1</v>
      </c>
      <c r="AI16" s="128"/>
      <c r="AJ16" s="111" t="s">
        <v>5</v>
      </c>
      <c r="AK16" s="128">
        <v>1</v>
      </c>
      <c r="AL16" s="128">
        <v>0</v>
      </c>
      <c r="AM16" s="128">
        <v>0</v>
      </c>
      <c r="AN16" s="128">
        <v>0</v>
      </c>
      <c r="AO16" s="128"/>
      <c r="AP16" s="128"/>
    </row>
    <row r="17" spans="1:42" x14ac:dyDescent="0.35">
      <c r="A17" s="111" t="s">
        <v>6</v>
      </c>
      <c r="B17" s="128">
        <v>0</v>
      </c>
      <c r="C17" s="128">
        <v>1</v>
      </c>
      <c r="D17" s="128">
        <v>1</v>
      </c>
      <c r="E17" s="128">
        <v>1</v>
      </c>
      <c r="F17" s="128">
        <v>1</v>
      </c>
      <c r="G17" s="128"/>
      <c r="H17" s="111" t="s">
        <v>6</v>
      </c>
      <c r="I17" s="128">
        <v>1</v>
      </c>
      <c r="J17" s="128">
        <v>1</v>
      </c>
      <c r="K17" s="128">
        <v>1</v>
      </c>
      <c r="L17" s="128">
        <v>0</v>
      </c>
      <c r="M17" s="128"/>
      <c r="N17" s="128"/>
      <c r="O17" s="111" t="s">
        <v>6</v>
      </c>
      <c r="P17" s="128">
        <v>1</v>
      </c>
      <c r="Q17" s="128">
        <v>1</v>
      </c>
      <c r="R17" s="128">
        <v>1</v>
      </c>
      <c r="S17" s="128">
        <v>0</v>
      </c>
      <c r="T17" s="128"/>
      <c r="U17" s="128"/>
      <c r="V17" s="111" t="s">
        <v>6</v>
      </c>
      <c r="W17" s="128">
        <v>1</v>
      </c>
      <c r="X17" s="128">
        <v>1</v>
      </c>
      <c r="Y17" s="128">
        <v>1</v>
      </c>
      <c r="Z17" s="128">
        <v>1</v>
      </c>
      <c r="AA17" s="128">
        <v>1</v>
      </c>
      <c r="AB17" s="128"/>
      <c r="AC17" s="111" t="s">
        <v>6</v>
      </c>
      <c r="AD17" s="128"/>
      <c r="AE17" s="128">
        <v>1</v>
      </c>
      <c r="AF17" s="128">
        <v>1</v>
      </c>
      <c r="AG17" s="128">
        <v>1</v>
      </c>
      <c r="AH17" s="128">
        <v>1</v>
      </c>
      <c r="AI17" s="128"/>
      <c r="AJ17" s="111" t="s">
        <v>6</v>
      </c>
      <c r="AK17" s="128">
        <v>1</v>
      </c>
      <c r="AL17" s="128">
        <v>0</v>
      </c>
      <c r="AM17" s="128">
        <v>0</v>
      </c>
      <c r="AN17" s="128">
        <v>0</v>
      </c>
      <c r="AO17" s="128"/>
      <c r="AP17" s="128"/>
    </row>
    <row r="18" spans="1:42" x14ac:dyDescent="0.35">
      <c r="A18" s="111" t="s">
        <v>7</v>
      </c>
      <c r="B18" s="128">
        <v>1</v>
      </c>
      <c r="C18" s="128">
        <v>1</v>
      </c>
      <c r="D18" s="128">
        <v>1</v>
      </c>
      <c r="E18" s="128">
        <v>1</v>
      </c>
      <c r="F18" s="128">
        <v>1</v>
      </c>
      <c r="G18" s="128"/>
      <c r="H18" s="111" t="s">
        <v>7</v>
      </c>
      <c r="I18" s="128">
        <v>0</v>
      </c>
      <c r="J18" s="128">
        <v>1</v>
      </c>
      <c r="K18" s="128">
        <v>1</v>
      </c>
      <c r="L18" s="128">
        <v>0</v>
      </c>
      <c r="M18" s="128"/>
      <c r="N18" s="128"/>
      <c r="O18" s="111" t="s">
        <v>7</v>
      </c>
      <c r="P18" s="128">
        <v>1</v>
      </c>
      <c r="Q18" s="128">
        <v>1</v>
      </c>
      <c r="R18" s="128">
        <v>1</v>
      </c>
      <c r="S18" s="128">
        <v>1</v>
      </c>
      <c r="T18" s="128"/>
      <c r="U18" s="128"/>
      <c r="V18" s="111" t="s">
        <v>7</v>
      </c>
      <c r="W18" s="128">
        <v>1</v>
      </c>
      <c r="X18" s="128">
        <v>1</v>
      </c>
      <c r="Y18" s="128">
        <v>1</v>
      </c>
      <c r="Z18" s="128">
        <v>1</v>
      </c>
      <c r="AA18" s="128"/>
      <c r="AB18" s="128"/>
      <c r="AC18" s="111" t="s">
        <v>7</v>
      </c>
      <c r="AD18" s="128">
        <v>0</v>
      </c>
      <c r="AE18" s="128">
        <v>1</v>
      </c>
      <c r="AF18" s="128">
        <v>1</v>
      </c>
      <c r="AG18" s="128">
        <v>1</v>
      </c>
      <c r="AH18" s="128">
        <v>1</v>
      </c>
      <c r="AI18" s="128"/>
      <c r="AJ18" s="111" t="s">
        <v>7</v>
      </c>
      <c r="AK18" s="128">
        <v>1</v>
      </c>
      <c r="AL18" s="128">
        <v>0</v>
      </c>
      <c r="AM18" s="128">
        <v>0</v>
      </c>
      <c r="AN18" s="128">
        <v>0</v>
      </c>
      <c r="AO18" s="128"/>
      <c r="AP18" s="128"/>
    </row>
    <row r="19" spans="1:42" hidden="1" x14ac:dyDescent="0.35"/>
    <row r="20" spans="1:42" hidden="1" x14ac:dyDescent="0.35">
      <c r="A20" s="1"/>
      <c r="B20" s="99">
        <v>1</v>
      </c>
      <c r="C20" s="99">
        <v>2</v>
      </c>
      <c r="D20" s="99">
        <v>3</v>
      </c>
      <c r="E20" s="99">
        <v>4</v>
      </c>
      <c r="F20" s="99">
        <v>5</v>
      </c>
      <c r="G20" s="99">
        <v>6</v>
      </c>
      <c r="H20" s="99">
        <v>1</v>
      </c>
      <c r="I20" s="99">
        <v>2</v>
      </c>
      <c r="J20" s="99">
        <v>3</v>
      </c>
      <c r="K20" s="99">
        <v>4</v>
      </c>
      <c r="L20" s="99">
        <v>5</v>
      </c>
      <c r="M20" s="99">
        <v>6</v>
      </c>
      <c r="N20" s="99">
        <v>1</v>
      </c>
      <c r="O20" s="99">
        <v>2</v>
      </c>
      <c r="P20" s="99">
        <v>3</v>
      </c>
      <c r="Q20" s="99">
        <v>4</v>
      </c>
      <c r="R20" s="99">
        <v>5</v>
      </c>
      <c r="S20" s="99">
        <v>6</v>
      </c>
      <c r="T20" s="99">
        <v>1</v>
      </c>
      <c r="U20" s="99">
        <v>2</v>
      </c>
      <c r="V20" s="99">
        <v>3</v>
      </c>
      <c r="W20" s="99">
        <v>4</v>
      </c>
      <c r="X20" s="99">
        <v>5</v>
      </c>
      <c r="Y20" s="99">
        <v>6</v>
      </c>
      <c r="Z20" s="99">
        <v>1</v>
      </c>
      <c r="AA20" s="99">
        <v>2</v>
      </c>
      <c r="AB20" s="99">
        <v>3</v>
      </c>
      <c r="AC20" s="99">
        <v>4</v>
      </c>
      <c r="AD20" s="99">
        <v>5</v>
      </c>
      <c r="AE20" s="99">
        <v>6</v>
      </c>
      <c r="AF20" s="99">
        <v>1</v>
      </c>
      <c r="AG20" s="99">
        <v>2</v>
      </c>
      <c r="AH20" s="99">
        <v>3</v>
      </c>
      <c r="AI20" s="99">
        <v>4</v>
      </c>
      <c r="AJ20" s="99">
        <v>5</v>
      </c>
      <c r="AK20" s="99">
        <v>6</v>
      </c>
    </row>
    <row r="21" spans="1:42" hidden="1" x14ac:dyDescent="0.35">
      <c r="A21" s="296" t="s">
        <v>2</v>
      </c>
      <c r="B21" s="100" t="str">
        <f>IF(NOT(ISBLANK(B13)),B13,"")</f>
        <v/>
      </c>
      <c r="C21" s="100">
        <f>IF(NOT(ISBLANK(C13)),C13,"")</f>
        <v>1</v>
      </c>
      <c r="D21" s="100">
        <f t="shared" ref="D21:G21" si="0">IF(NOT(ISBLANK(D13)),D13,"")</f>
        <v>1</v>
      </c>
      <c r="E21" s="100">
        <f t="shared" si="0"/>
        <v>1</v>
      </c>
      <c r="F21" s="100">
        <f t="shared" si="0"/>
        <v>1</v>
      </c>
      <c r="G21" s="100" t="str">
        <f t="shared" si="0"/>
        <v/>
      </c>
      <c r="H21" s="100">
        <f>IF(NOT(ISBLANK(I13)),I13,"")</f>
        <v>1</v>
      </c>
      <c r="I21" s="100">
        <f t="shared" ref="I21:M21" si="1">IF(NOT(ISBLANK(J13)),J13,"")</f>
        <v>0</v>
      </c>
      <c r="J21" s="100">
        <f t="shared" si="1"/>
        <v>1</v>
      </c>
      <c r="K21" s="100">
        <f t="shared" si="1"/>
        <v>0</v>
      </c>
      <c r="L21" s="100" t="str">
        <f t="shared" si="1"/>
        <v/>
      </c>
      <c r="M21" s="100" t="str">
        <f t="shared" si="1"/>
        <v/>
      </c>
      <c r="N21" s="100">
        <f t="shared" ref="N21:S21" si="2">IF(NOT(ISBLANK(P13)),P13,"")</f>
        <v>0</v>
      </c>
      <c r="O21" s="100">
        <f t="shared" si="2"/>
        <v>1</v>
      </c>
      <c r="P21" s="100">
        <f t="shared" si="2"/>
        <v>1</v>
      </c>
      <c r="Q21" s="100">
        <f t="shared" si="2"/>
        <v>1</v>
      </c>
      <c r="R21" s="100">
        <f t="shared" si="2"/>
        <v>1</v>
      </c>
      <c r="S21" s="100" t="str">
        <f t="shared" si="2"/>
        <v/>
      </c>
      <c r="T21" s="100" t="str">
        <f t="shared" ref="T21:Y21" si="3">IF(NOT(ISBLANK(W13)),W13,"")</f>
        <v/>
      </c>
      <c r="U21" s="100">
        <f t="shared" si="3"/>
        <v>1</v>
      </c>
      <c r="V21" s="100">
        <f t="shared" si="3"/>
        <v>1</v>
      </c>
      <c r="W21" s="100">
        <f t="shared" si="3"/>
        <v>1</v>
      </c>
      <c r="X21" s="100">
        <f t="shared" si="3"/>
        <v>1</v>
      </c>
      <c r="Y21" s="100" t="str">
        <f t="shared" si="3"/>
        <v/>
      </c>
      <c r="Z21" s="100" t="str">
        <f t="shared" ref="Z21:AE21" si="4">IF(NOT(ISBLANK(AD13)),AD13,"")</f>
        <v/>
      </c>
      <c r="AA21" s="100">
        <f t="shared" si="4"/>
        <v>1</v>
      </c>
      <c r="AB21" s="100">
        <f t="shared" si="4"/>
        <v>1</v>
      </c>
      <c r="AC21" s="100">
        <f t="shared" si="4"/>
        <v>0</v>
      </c>
      <c r="AD21" s="100">
        <f t="shared" si="4"/>
        <v>1</v>
      </c>
      <c r="AE21" s="100">
        <f t="shared" si="4"/>
        <v>1</v>
      </c>
      <c r="AF21" s="100" t="str">
        <f t="shared" ref="AF21:AK21" si="5">IF(NOT(ISBLANK(AK13)),AK13,"")</f>
        <v/>
      </c>
      <c r="AG21" s="100">
        <f t="shared" si="5"/>
        <v>0</v>
      </c>
      <c r="AH21" s="100">
        <f t="shared" si="5"/>
        <v>0</v>
      </c>
      <c r="AI21" s="100">
        <f t="shared" si="5"/>
        <v>0</v>
      </c>
      <c r="AJ21" s="100">
        <f t="shared" si="5"/>
        <v>0</v>
      </c>
      <c r="AK21" s="100" t="str">
        <f t="shared" si="5"/>
        <v/>
      </c>
    </row>
    <row r="22" spans="1:42" ht="6.75" hidden="1" customHeight="1" x14ac:dyDescent="0.35">
      <c r="A22" s="296"/>
      <c r="B22" s="100" t="str">
        <f>B21</f>
        <v/>
      </c>
      <c r="C22" s="100">
        <f t="shared" ref="C22:AK22" si="6">C21</f>
        <v>1</v>
      </c>
      <c r="D22" s="100">
        <f t="shared" si="6"/>
        <v>1</v>
      </c>
      <c r="E22" s="100">
        <f t="shared" si="6"/>
        <v>1</v>
      </c>
      <c r="F22" s="100">
        <f t="shared" si="6"/>
        <v>1</v>
      </c>
      <c r="G22" s="100" t="str">
        <f t="shared" si="6"/>
        <v/>
      </c>
      <c r="H22" s="100">
        <f t="shared" si="6"/>
        <v>1</v>
      </c>
      <c r="I22" s="100">
        <f t="shared" si="6"/>
        <v>0</v>
      </c>
      <c r="J22" s="100">
        <f t="shared" si="6"/>
        <v>1</v>
      </c>
      <c r="K22" s="100">
        <f t="shared" si="6"/>
        <v>0</v>
      </c>
      <c r="L22" s="100" t="str">
        <f t="shared" si="6"/>
        <v/>
      </c>
      <c r="M22" s="100" t="str">
        <f t="shared" si="6"/>
        <v/>
      </c>
      <c r="N22" s="100">
        <f t="shared" si="6"/>
        <v>0</v>
      </c>
      <c r="O22" s="100">
        <f t="shared" si="6"/>
        <v>1</v>
      </c>
      <c r="P22" s="100">
        <f t="shared" si="6"/>
        <v>1</v>
      </c>
      <c r="Q22" s="100">
        <f t="shared" si="6"/>
        <v>1</v>
      </c>
      <c r="R22" s="100">
        <f t="shared" si="6"/>
        <v>1</v>
      </c>
      <c r="S22" s="100" t="str">
        <f t="shared" si="6"/>
        <v/>
      </c>
      <c r="T22" s="100" t="str">
        <f t="shared" si="6"/>
        <v/>
      </c>
      <c r="U22" s="100">
        <f t="shared" si="6"/>
        <v>1</v>
      </c>
      <c r="V22" s="100">
        <f t="shared" si="6"/>
        <v>1</v>
      </c>
      <c r="W22" s="100">
        <f t="shared" si="6"/>
        <v>1</v>
      </c>
      <c r="X22" s="100">
        <f t="shared" si="6"/>
        <v>1</v>
      </c>
      <c r="Y22" s="100" t="str">
        <f t="shared" si="6"/>
        <v/>
      </c>
      <c r="Z22" s="100" t="str">
        <f t="shared" si="6"/>
        <v/>
      </c>
      <c r="AA22" s="100">
        <f t="shared" si="6"/>
        <v>1</v>
      </c>
      <c r="AB22" s="100">
        <f t="shared" si="6"/>
        <v>1</v>
      </c>
      <c r="AC22" s="100">
        <f t="shared" si="6"/>
        <v>0</v>
      </c>
      <c r="AD22" s="100">
        <f t="shared" si="6"/>
        <v>1</v>
      </c>
      <c r="AE22" s="100">
        <f t="shared" si="6"/>
        <v>1</v>
      </c>
      <c r="AF22" s="100" t="str">
        <f t="shared" si="6"/>
        <v/>
      </c>
      <c r="AG22" s="100">
        <f t="shared" si="6"/>
        <v>0</v>
      </c>
      <c r="AH22" s="100">
        <f t="shared" si="6"/>
        <v>0</v>
      </c>
      <c r="AI22" s="100">
        <f t="shared" si="6"/>
        <v>0</v>
      </c>
      <c r="AJ22" s="100">
        <f t="shared" si="6"/>
        <v>0</v>
      </c>
      <c r="AK22" s="100" t="str">
        <f t="shared" si="6"/>
        <v/>
      </c>
    </row>
    <row r="23" spans="1:42" ht="6.75" hidden="1" customHeight="1" x14ac:dyDescent="0.35">
      <c r="A23" s="296"/>
      <c r="B23" s="100" t="str">
        <f>B21</f>
        <v/>
      </c>
      <c r="C23" s="100">
        <f t="shared" ref="C23:AJ23" si="7">C21</f>
        <v>1</v>
      </c>
      <c r="D23" s="100">
        <f t="shared" si="7"/>
        <v>1</v>
      </c>
      <c r="E23" s="100">
        <f t="shared" si="7"/>
        <v>1</v>
      </c>
      <c r="F23" s="100">
        <f t="shared" si="7"/>
        <v>1</v>
      </c>
      <c r="G23" s="100" t="str">
        <f t="shared" si="7"/>
        <v/>
      </c>
      <c r="H23" s="100">
        <f t="shared" si="7"/>
        <v>1</v>
      </c>
      <c r="I23" s="100">
        <f t="shared" si="7"/>
        <v>0</v>
      </c>
      <c r="J23" s="100">
        <f t="shared" si="7"/>
        <v>1</v>
      </c>
      <c r="K23" s="100">
        <f t="shared" si="7"/>
        <v>0</v>
      </c>
      <c r="L23" s="100" t="str">
        <f t="shared" si="7"/>
        <v/>
      </c>
      <c r="M23" s="100" t="str">
        <f t="shared" si="7"/>
        <v/>
      </c>
      <c r="N23" s="100">
        <f t="shared" si="7"/>
        <v>0</v>
      </c>
      <c r="O23" s="100">
        <f t="shared" si="7"/>
        <v>1</v>
      </c>
      <c r="P23" s="100">
        <f t="shared" si="7"/>
        <v>1</v>
      </c>
      <c r="Q23" s="100">
        <f t="shared" si="7"/>
        <v>1</v>
      </c>
      <c r="R23" s="100">
        <f t="shared" si="7"/>
        <v>1</v>
      </c>
      <c r="S23" s="100" t="str">
        <f t="shared" si="7"/>
        <v/>
      </c>
      <c r="T23" s="100" t="str">
        <f t="shared" si="7"/>
        <v/>
      </c>
      <c r="U23" s="100">
        <f t="shared" si="7"/>
        <v>1</v>
      </c>
      <c r="V23" s="100">
        <f t="shared" si="7"/>
        <v>1</v>
      </c>
      <c r="W23" s="100">
        <f t="shared" si="7"/>
        <v>1</v>
      </c>
      <c r="X23" s="100">
        <f t="shared" si="7"/>
        <v>1</v>
      </c>
      <c r="Y23" s="100" t="str">
        <f t="shared" si="7"/>
        <v/>
      </c>
      <c r="Z23" s="100" t="str">
        <f t="shared" si="7"/>
        <v/>
      </c>
      <c r="AA23" s="100">
        <f t="shared" si="7"/>
        <v>1</v>
      </c>
      <c r="AB23" s="100">
        <f t="shared" si="7"/>
        <v>1</v>
      </c>
      <c r="AC23" s="100">
        <f t="shared" si="7"/>
        <v>0</v>
      </c>
      <c r="AD23" s="100">
        <f t="shared" si="7"/>
        <v>1</v>
      </c>
      <c r="AE23" s="100">
        <f t="shared" si="7"/>
        <v>1</v>
      </c>
      <c r="AF23" s="100" t="str">
        <f t="shared" si="7"/>
        <v/>
      </c>
      <c r="AG23" s="100">
        <f t="shared" si="7"/>
        <v>0</v>
      </c>
      <c r="AH23" s="100">
        <f t="shared" si="7"/>
        <v>0</v>
      </c>
      <c r="AI23" s="100">
        <f t="shared" si="7"/>
        <v>0</v>
      </c>
      <c r="AJ23" s="100">
        <f t="shared" si="7"/>
        <v>0</v>
      </c>
      <c r="AK23" s="100" t="str">
        <f t="shared" ref="AK23" si="8">AK21</f>
        <v/>
      </c>
    </row>
    <row r="24" spans="1:42" ht="6.75" hidden="1" customHeight="1" x14ac:dyDescent="0.35">
      <c r="A24" s="296"/>
      <c r="B24" s="100" t="str">
        <f>B21</f>
        <v/>
      </c>
      <c r="C24" s="100">
        <f t="shared" ref="C24:AJ24" si="9">C21</f>
        <v>1</v>
      </c>
      <c r="D24" s="100">
        <f t="shared" si="9"/>
        <v>1</v>
      </c>
      <c r="E24" s="100">
        <f t="shared" si="9"/>
        <v>1</v>
      </c>
      <c r="F24" s="100">
        <f t="shared" si="9"/>
        <v>1</v>
      </c>
      <c r="G24" s="100" t="str">
        <f t="shared" si="9"/>
        <v/>
      </c>
      <c r="H24" s="100">
        <f t="shared" si="9"/>
        <v>1</v>
      </c>
      <c r="I24" s="100">
        <f t="shared" si="9"/>
        <v>0</v>
      </c>
      <c r="J24" s="100">
        <f t="shared" si="9"/>
        <v>1</v>
      </c>
      <c r="K24" s="100">
        <f t="shared" si="9"/>
        <v>0</v>
      </c>
      <c r="L24" s="100" t="str">
        <f t="shared" si="9"/>
        <v/>
      </c>
      <c r="M24" s="100" t="str">
        <f t="shared" si="9"/>
        <v/>
      </c>
      <c r="N24" s="100">
        <f t="shared" si="9"/>
        <v>0</v>
      </c>
      <c r="O24" s="100">
        <f t="shared" si="9"/>
        <v>1</v>
      </c>
      <c r="P24" s="100">
        <f t="shared" si="9"/>
        <v>1</v>
      </c>
      <c r="Q24" s="100">
        <f t="shared" si="9"/>
        <v>1</v>
      </c>
      <c r="R24" s="100">
        <f t="shared" si="9"/>
        <v>1</v>
      </c>
      <c r="S24" s="100" t="str">
        <f t="shared" si="9"/>
        <v/>
      </c>
      <c r="T24" s="100" t="str">
        <f t="shared" si="9"/>
        <v/>
      </c>
      <c r="U24" s="100">
        <f t="shared" si="9"/>
        <v>1</v>
      </c>
      <c r="V24" s="100">
        <f t="shared" si="9"/>
        <v>1</v>
      </c>
      <c r="W24" s="100">
        <f t="shared" si="9"/>
        <v>1</v>
      </c>
      <c r="X24" s="100">
        <f t="shared" si="9"/>
        <v>1</v>
      </c>
      <c r="Y24" s="100" t="str">
        <f t="shared" si="9"/>
        <v/>
      </c>
      <c r="Z24" s="100" t="str">
        <f t="shared" si="9"/>
        <v/>
      </c>
      <c r="AA24" s="100">
        <f t="shared" si="9"/>
        <v>1</v>
      </c>
      <c r="AB24" s="100">
        <f t="shared" si="9"/>
        <v>1</v>
      </c>
      <c r="AC24" s="100">
        <f t="shared" si="9"/>
        <v>0</v>
      </c>
      <c r="AD24" s="100">
        <f t="shared" si="9"/>
        <v>1</v>
      </c>
      <c r="AE24" s="100">
        <f t="shared" si="9"/>
        <v>1</v>
      </c>
      <c r="AF24" s="100" t="str">
        <f t="shared" si="9"/>
        <v/>
      </c>
      <c r="AG24" s="100">
        <f t="shared" si="9"/>
        <v>0</v>
      </c>
      <c r="AH24" s="100">
        <f t="shared" si="9"/>
        <v>0</v>
      </c>
      <c r="AI24" s="100">
        <f t="shared" si="9"/>
        <v>0</v>
      </c>
      <c r="AJ24" s="100">
        <f t="shared" si="9"/>
        <v>0</v>
      </c>
      <c r="AK24" s="100" t="str">
        <f t="shared" ref="AK24" si="10">AK21</f>
        <v/>
      </c>
    </row>
    <row r="25" spans="1:42" ht="6.75" hidden="1" customHeight="1" x14ac:dyDescent="0.35">
      <c r="A25" s="296"/>
      <c r="B25" s="100" t="str">
        <f>B21</f>
        <v/>
      </c>
      <c r="C25" s="100">
        <f t="shared" ref="C25:AJ25" si="11">C21</f>
        <v>1</v>
      </c>
      <c r="D25" s="100">
        <f t="shared" si="11"/>
        <v>1</v>
      </c>
      <c r="E25" s="100">
        <f t="shared" si="11"/>
        <v>1</v>
      </c>
      <c r="F25" s="100">
        <f t="shared" si="11"/>
        <v>1</v>
      </c>
      <c r="G25" s="100" t="str">
        <f t="shared" si="11"/>
        <v/>
      </c>
      <c r="H25" s="100">
        <f t="shared" si="11"/>
        <v>1</v>
      </c>
      <c r="I25" s="100">
        <f t="shared" si="11"/>
        <v>0</v>
      </c>
      <c r="J25" s="100">
        <f t="shared" si="11"/>
        <v>1</v>
      </c>
      <c r="K25" s="100">
        <f t="shared" si="11"/>
        <v>0</v>
      </c>
      <c r="L25" s="100" t="str">
        <f t="shared" si="11"/>
        <v/>
      </c>
      <c r="M25" s="100" t="str">
        <f t="shared" si="11"/>
        <v/>
      </c>
      <c r="N25" s="100">
        <f t="shared" si="11"/>
        <v>0</v>
      </c>
      <c r="O25" s="100">
        <f t="shared" si="11"/>
        <v>1</v>
      </c>
      <c r="P25" s="100">
        <f t="shared" si="11"/>
        <v>1</v>
      </c>
      <c r="Q25" s="100">
        <f t="shared" si="11"/>
        <v>1</v>
      </c>
      <c r="R25" s="100">
        <f t="shared" si="11"/>
        <v>1</v>
      </c>
      <c r="S25" s="100" t="str">
        <f t="shared" si="11"/>
        <v/>
      </c>
      <c r="T25" s="100" t="str">
        <f t="shared" si="11"/>
        <v/>
      </c>
      <c r="U25" s="100">
        <f t="shared" si="11"/>
        <v>1</v>
      </c>
      <c r="V25" s="100">
        <f t="shared" si="11"/>
        <v>1</v>
      </c>
      <c r="W25" s="100">
        <f t="shared" si="11"/>
        <v>1</v>
      </c>
      <c r="X25" s="100">
        <f t="shared" si="11"/>
        <v>1</v>
      </c>
      <c r="Y25" s="100" t="str">
        <f t="shared" si="11"/>
        <v/>
      </c>
      <c r="Z25" s="100" t="str">
        <f t="shared" si="11"/>
        <v/>
      </c>
      <c r="AA25" s="100">
        <f t="shared" si="11"/>
        <v>1</v>
      </c>
      <c r="AB25" s="100">
        <f t="shared" si="11"/>
        <v>1</v>
      </c>
      <c r="AC25" s="100">
        <f t="shared" si="11"/>
        <v>0</v>
      </c>
      <c r="AD25" s="100">
        <f t="shared" si="11"/>
        <v>1</v>
      </c>
      <c r="AE25" s="100">
        <f t="shared" si="11"/>
        <v>1</v>
      </c>
      <c r="AF25" s="100" t="str">
        <f t="shared" si="11"/>
        <v/>
      </c>
      <c r="AG25" s="100">
        <f t="shared" si="11"/>
        <v>0</v>
      </c>
      <c r="AH25" s="100">
        <f t="shared" si="11"/>
        <v>0</v>
      </c>
      <c r="AI25" s="100">
        <f t="shared" si="11"/>
        <v>0</v>
      </c>
      <c r="AJ25" s="100">
        <f t="shared" si="11"/>
        <v>0</v>
      </c>
      <c r="AK25" s="100" t="str">
        <f t="shared" ref="AK25" si="12">AK21</f>
        <v/>
      </c>
    </row>
    <row r="26" spans="1:42" ht="6.75" hidden="1" customHeight="1" x14ac:dyDescent="0.35">
      <c r="A26" s="296" t="s">
        <v>3</v>
      </c>
      <c r="B26" s="100" t="str">
        <f t="shared" ref="B26:G26" si="13">IF(NOT(ISBLANK(B14)),B14,"")</f>
        <v/>
      </c>
      <c r="C26" s="100">
        <f t="shared" si="13"/>
        <v>0</v>
      </c>
      <c r="D26" s="100">
        <f t="shared" si="13"/>
        <v>1</v>
      </c>
      <c r="E26" s="100">
        <f t="shared" si="13"/>
        <v>1</v>
      </c>
      <c r="F26" s="100">
        <f t="shared" si="13"/>
        <v>1</v>
      </c>
      <c r="G26" s="100" t="str">
        <f t="shared" si="13"/>
        <v/>
      </c>
      <c r="H26" s="100">
        <f t="shared" ref="H26:M26" si="14">IF(NOT(ISBLANK(I14)),I14,"")</f>
        <v>1</v>
      </c>
      <c r="I26" s="100">
        <f t="shared" si="14"/>
        <v>0</v>
      </c>
      <c r="J26" s="100">
        <f t="shared" si="14"/>
        <v>1</v>
      </c>
      <c r="K26" s="100">
        <f t="shared" si="14"/>
        <v>0</v>
      </c>
      <c r="L26" s="100" t="str">
        <f t="shared" si="14"/>
        <v/>
      </c>
      <c r="M26" s="100" t="str">
        <f t="shared" si="14"/>
        <v/>
      </c>
      <c r="N26" s="100">
        <f t="shared" ref="N26:S26" si="15">IF(NOT(ISBLANK(P14)),P14,"")</f>
        <v>0</v>
      </c>
      <c r="O26" s="100">
        <f t="shared" si="15"/>
        <v>0</v>
      </c>
      <c r="P26" s="100">
        <f t="shared" si="15"/>
        <v>1</v>
      </c>
      <c r="Q26" s="100">
        <f t="shared" si="15"/>
        <v>1</v>
      </c>
      <c r="R26" s="100">
        <f t="shared" si="15"/>
        <v>1</v>
      </c>
      <c r="S26" s="100" t="str">
        <f t="shared" si="15"/>
        <v/>
      </c>
      <c r="T26" s="100" t="str">
        <f t="shared" ref="T26:Y26" si="16">IF(NOT(ISBLANK(W14)),W14,"")</f>
        <v/>
      </c>
      <c r="U26" s="100">
        <f t="shared" si="16"/>
        <v>1</v>
      </c>
      <c r="V26" s="100">
        <f t="shared" si="16"/>
        <v>1</v>
      </c>
      <c r="W26" s="100">
        <f t="shared" si="16"/>
        <v>1</v>
      </c>
      <c r="X26" s="100">
        <f t="shared" si="16"/>
        <v>1</v>
      </c>
      <c r="Y26" s="100" t="str">
        <f t="shared" si="16"/>
        <v/>
      </c>
      <c r="Z26" s="100" t="str">
        <f t="shared" ref="Z26:AE26" si="17">IF(NOT(ISBLANK(AD14)),AD14,"")</f>
        <v/>
      </c>
      <c r="AA26" s="100">
        <f t="shared" si="17"/>
        <v>1</v>
      </c>
      <c r="AB26" s="100">
        <f t="shared" si="17"/>
        <v>1</v>
      </c>
      <c r="AC26" s="100">
        <f t="shared" si="17"/>
        <v>1</v>
      </c>
      <c r="AD26" s="100">
        <f t="shared" si="17"/>
        <v>1</v>
      </c>
      <c r="AE26" s="100" t="str">
        <f t="shared" si="17"/>
        <v/>
      </c>
      <c r="AF26" s="100">
        <f t="shared" ref="AF26:AK26" si="18">IF(NOT(ISBLANK(AK14)),AK14,"")</f>
        <v>0</v>
      </c>
      <c r="AG26" s="100">
        <f t="shared" si="18"/>
        <v>0</v>
      </c>
      <c r="AH26" s="100">
        <f t="shared" si="18"/>
        <v>0</v>
      </c>
      <c r="AI26" s="100">
        <f t="shared" si="18"/>
        <v>0</v>
      </c>
      <c r="AJ26" s="100">
        <f t="shared" si="18"/>
        <v>0</v>
      </c>
      <c r="AK26" s="100" t="str">
        <f t="shared" si="18"/>
        <v/>
      </c>
    </row>
    <row r="27" spans="1:42" ht="6.75" hidden="1" customHeight="1" x14ac:dyDescent="0.35">
      <c r="A27" s="296"/>
      <c r="B27" s="100" t="str">
        <f>B26</f>
        <v/>
      </c>
      <c r="C27" s="100">
        <f t="shared" ref="C27:AK27" si="19">C26</f>
        <v>0</v>
      </c>
      <c r="D27" s="100">
        <f t="shared" si="19"/>
        <v>1</v>
      </c>
      <c r="E27" s="100">
        <f t="shared" si="19"/>
        <v>1</v>
      </c>
      <c r="F27" s="100">
        <f t="shared" si="19"/>
        <v>1</v>
      </c>
      <c r="G27" s="100" t="str">
        <f t="shared" si="19"/>
        <v/>
      </c>
      <c r="H27" s="100">
        <f t="shared" si="19"/>
        <v>1</v>
      </c>
      <c r="I27" s="100">
        <f t="shared" si="19"/>
        <v>0</v>
      </c>
      <c r="J27" s="100">
        <f t="shared" si="19"/>
        <v>1</v>
      </c>
      <c r="K27" s="100">
        <f t="shared" si="19"/>
        <v>0</v>
      </c>
      <c r="L27" s="100" t="str">
        <f t="shared" si="19"/>
        <v/>
      </c>
      <c r="M27" s="100" t="str">
        <f t="shared" si="19"/>
        <v/>
      </c>
      <c r="N27" s="100">
        <f t="shared" si="19"/>
        <v>0</v>
      </c>
      <c r="O27" s="100">
        <f t="shared" si="19"/>
        <v>0</v>
      </c>
      <c r="P27" s="100">
        <f t="shared" si="19"/>
        <v>1</v>
      </c>
      <c r="Q27" s="100">
        <f t="shared" si="19"/>
        <v>1</v>
      </c>
      <c r="R27" s="100">
        <f t="shared" si="19"/>
        <v>1</v>
      </c>
      <c r="S27" s="100" t="str">
        <f t="shared" si="19"/>
        <v/>
      </c>
      <c r="T27" s="100" t="str">
        <f t="shared" si="19"/>
        <v/>
      </c>
      <c r="U27" s="100">
        <f t="shared" si="19"/>
        <v>1</v>
      </c>
      <c r="V27" s="100">
        <f t="shared" si="19"/>
        <v>1</v>
      </c>
      <c r="W27" s="100">
        <f t="shared" si="19"/>
        <v>1</v>
      </c>
      <c r="X27" s="100">
        <f t="shared" si="19"/>
        <v>1</v>
      </c>
      <c r="Y27" s="100" t="str">
        <f t="shared" si="19"/>
        <v/>
      </c>
      <c r="Z27" s="100" t="str">
        <f t="shared" si="19"/>
        <v/>
      </c>
      <c r="AA27" s="100">
        <f t="shared" si="19"/>
        <v>1</v>
      </c>
      <c r="AB27" s="100">
        <f t="shared" si="19"/>
        <v>1</v>
      </c>
      <c r="AC27" s="100">
        <f t="shared" si="19"/>
        <v>1</v>
      </c>
      <c r="AD27" s="100">
        <f t="shared" si="19"/>
        <v>1</v>
      </c>
      <c r="AE27" s="100" t="str">
        <f t="shared" si="19"/>
        <v/>
      </c>
      <c r="AF27" s="100">
        <f t="shared" si="19"/>
        <v>0</v>
      </c>
      <c r="AG27" s="100">
        <f t="shared" si="19"/>
        <v>0</v>
      </c>
      <c r="AH27" s="100">
        <f t="shared" si="19"/>
        <v>0</v>
      </c>
      <c r="AI27" s="100">
        <f t="shared" si="19"/>
        <v>0</v>
      </c>
      <c r="AJ27" s="100">
        <f t="shared" si="19"/>
        <v>0</v>
      </c>
      <c r="AK27" s="100" t="str">
        <f t="shared" si="19"/>
        <v/>
      </c>
    </row>
    <row r="28" spans="1:42" ht="6.75" hidden="1" customHeight="1" x14ac:dyDescent="0.35">
      <c r="A28" s="296"/>
      <c r="B28" s="100" t="str">
        <f>B26</f>
        <v/>
      </c>
      <c r="C28" s="100">
        <f t="shared" ref="C28:AK28" si="20">C26</f>
        <v>0</v>
      </c>
      <c r="D28" s="100">
        <f t="shared" si="20"/>
        <v>1</v>
      </c>
      <c r="E28" s="100">
        <f t="shared" si="20"/>
        <v>1</v>
      </c>
      <c r="F28" s="100">
        <f t="shared" si="20"/>
        <v>1</v>
      </c>
      <c r="G28" s="100" t="str">
        <f t="shared" si="20"/>
        <v/>
      </c>
      <c r="H28" s="100">
        <f t="shared" si="20"/>
        <v>1</v>
      </c>
      <c r="I28" s="100">
        <f t="shared" si="20"/>
        <v>0</v>
      </c>
      <c r="J28" s="100">
        <f t="shared" si="20"/>
        <v>1</v>
      </c>
      <c r="K28" s="100">
        <f t="shared" si="20"/>
        <v>0</v>
      </c>
      <c r="L28" s="100" t="str">
        <f t="shared" si="20"/>
        <v/>
      </c>
      <c r="M28" s="100" t="str">
        <f t="shared" si="20"/>
        <v/>
      </c>
      <c r="N28" s="100">
        <f t="shared" si="20"/>
        <v>0</v>
      </c>
      <c r="O28" s="100">
        <f t="shared" si="20"/>
        <v>0</v>
      </c>
      <c r="P28" s="100">
        <f t="shared" si="20"/>
        <v>1</v>
      </c>
      <c r="Q28" s="100">
        <f t="shared" si="20"/>
        <v>1</v>
      </c>
      <c r="R28" s="100">
        <f t="shared" si="20"/>
        <v>1</v>
      </c>
      <c r="S28" s="100" t="str">
        <f t="shared" si="20"/>
        <v/>
      </c>
      <c r="T28" s="100" t="str">
        <f t="shared" si="20"/>
        <v/>
      </c>
      <c r="U28" s="100">
        <f t="shared" si="20"/>
        <v>1</v>
      </c>
      <c r="V28" s="100">
        <f t="shared" si="20"/>
        <v>1</v>
      </c>
      <c r="W28" s="100">
        <f t="shared" si="20"/>
        <v>1</v>
      </c>
      <c r="X28" s="100">
        <f t="shared" si="20"/>
        <v>1</v>
      </c>
      <c r="Y28" s="100" t="str">
        <f t="shared" si="20"/>
        <v/>
      </c>
      <c r="Z28" s="100" t="str">
        <f t="shared" si="20"/>
        <v/>
      </c>
      <c r="AA28" s="100">
        <f t="shared" si="20"/>
        <v>1</v>
      </c>
      <c r="AB28" s="100">
        <f t="shared" si="20"/>
        <v>1</v>
      </c>
      <c r="AC28" s="100">
        <f t="shared" si="20"/>
        <v>1</v>
      </c>
      <c r="AD28" s="100">
        <f t="shared" si="20"/>
        <v>1</v>
      </c>
      <c r="AE28" s="100" t="str">
        <f t="shared" si="20"/>
        <v/>
      </c>
      <c r="AF28" s="100">
        <f t="shared" si="20"/>
        <v>0</v>
      </c>
      <c r="AG28" s="100">
        <f t="shared" si="20"/>
        <v>0</v>
      </c>
      <c r="AH28" s="100">
        <f t="shared" si="20"/>
        <v>0</v>
      </c>
      <c r="AI28" s="100">
        <f t="shared" si="20"/>
        <v>0</v>
      </c>
      <c r="AJ28" s="100">
        <f t="shared" si="20"/>
        <v>0</v>
      </c>
      <c r="AK28" s="100" t="str">
        <f t="shared" si="20"/>
        <v/>
      </c>
    </row>
    <row r="29" spans="1:42" ht="6.75" hidden="1" customHeight="1" x14ac:dyDescent="0.35">
      <c r="A29" s="296"/>
      <c r="B29" s="100" t="str">
        <f>B26</f>
        <v/>
      </c>
      <c r="C29" s="100">
        <f t="shared" ref="C29:AK29" si="21">C26</f>
        <v>0</v>
      </c>
      <c r="D29" s="100">
        <f t="shared" si="21"/>
        <v>1</v>
      </c>
      <c r="E29" s="100">
        <f t="shared" si="21"/>
        <v>1</v>
      </c>
      <c r="F29" s="100">
        <f t="shared" si="21"/>
        <v>1</v>
      </c>
      <c r="G29" s="100" t="str">
        <f t="shared" si="21"/>
        <v/>
      </c>
      <c r="H29" s="100">
        <f t="shared" si="21"/>
        <v>1</v>
      </c>
      <c r="I29" s="100">
        <f t="shared" si="21"/>
        <v>0</v>
      </c>
      <c r="J29" s="100">
        <f t="shared" si="21"/>
        <v>1</v>
      </c>
      <c r="K29" s="100">
        <f t="shared" si="21"/>
        <v>0</v>
      </c>
      <c r="L29" s="100" t="str">
        <f t="shared" si="21"/>
        <v/>
      </c>
      <c r="M29" s="100" t="str">
        <f t="shared" si="21"/>
        <v/>
      </c>
      <c r="N29" s="100">
        <f t="shared" si="21"/>
        <v>0</v>
      </c>
      <c r="O29" s="100">
        <f t="shared" si="21"/>
        <v>0</v>
      </c>
      <c r="P29" s="100">
        <f t="shared" si="21"/>
        <v>1</v>
      </c>
      <c r="Q29" s="100">
        <f t="shared" si="21"/>
        <v>1</v>
      </c>
      <c r="R29" s="100">
        <f t="shared" si="21"/>
        <v>1</v>
      </c>
      <c r="S29" s="100" t="str">
        <f t="shared" si="21"/>
        <v/>
      </c>
      <c r="T29" s="100" t="str">
        <f t="shared" si="21"/>
        <v/>
      </c>
      <c r="U29" s="100">
        <f t="shared" si="21"/>
        <v>1</v>
      </c>
      <c r="V29" s="100">
        <f t="shared" si="21"/>
        <v>1</v>
      </c>
      <c r="W29" s="100">
        <f t="shared" si="21"/>
        <v>1</v>
      </c>
      <c r="X29" s="100">
        <f t="shared" si="21"/>
        <v>1</v>
      </c>
      <c r="Y29" s="100" t="str">
        <f t="shared" si="21"/>
        <v/>
      </c>
      <c r="Z29" s="100" t="str">
        <f t="shared" si="21"/>
        <v/>
      </c>
      <c r="AA29" s="100">
        <f t="shared" si="21"/>
        <v>1</v>
      </c>
      <c r="AB29" s="100">
        <f t="shared" si="21"/>
        <v>1</v>
      </c>
      <c r="AC29" s="100">
        <f t="shared" si="21"/>
        <v>1</v>
      </c>
      <c r="AD29" s="100">
        <f t="shared" si="21"/>
        <v>1</v>
      </c>
      <c r="AE29" s="100" t="str">
        <f t="shared" si="21"/>
        <v/>
      </c>
      <c r="AF29" s="100">
        <f t="shared" si="21"/>
        <v>0</v>
      </c>
      <c r="AG29" s="100">
        <f t="shared" si="21"/>
        <v>0</v>
      </c>
      <c r="AH29" s="100">
        <f t="shared" si="21"/>
        <v>0</v>
      </c>
      <c r="AI29" s="100">
        <f t="shared" si="21"/>
        <v>0</v>
      </c>
      <c r="AJ29" s="100">
        <f t="shared" si="21"/>
        <v>0</v>
      </c>
      <c r="AK29" s="100" t="str">
        <f t="shared" si="21"/>
        <v/>
      </c>
    </row>
    <row r="30" spans="1:42" ht="6.75" hidden="1" customHeight="1" x14ac:dyDescent="0.35">
      <c r="A30" s="296"/>
      <c r="B30" s="100" t="str">
        <f>B26</f>
        <v/>
      </c>
      <c r="C30" s="100">
        <f t="shared" ref="C30:AK30" si="22">C26</f>
        <v>0</v>
      </c>
      <c r="D30" s="100">
        <f t="shared" si="22"/>
        <v>1</v>
      </c>
      <c r="E30" s="100">
        <f t="shared" si="22"/>
        <v>1</v>
      </c>
      <c r="F30" s="100">
        <f t="shared" si="22"/>
        <v>1</v>
      </c>
      <c r="G30" s="100" t="str">
        <f t="shared" si="22"/>
        <v/>
      </c>
      <c r="H30" s="100">
        <f t="shared" si="22"/>
        <v>1</v>
      </c>
      <c r="I30" s="100">
        <f t="shared" si="22"/>
        <v>0</v>
      </c>
      <c r="J30" s="100">
        <f t="shared" si="22"/>
        <v>1</v>
      </c>
      <c r="K30" s="100">
        <f t="shared" si="22"/>
        <v>0</v>
      </c>
      <c r="L30" s="100" t="str">
        <f t="shared" si="22"/>
        <v/>
      </c>
      <c r="M30" s="100" t="str">
        <f t="shared" si="22"/>
        <v/>
      </c>
      <c r="N30" s="100">
        <f t="shared" si="22"/>
        <v>0</v>
      </c>
      <c r="O30" s="100">
        <f t="shared" si="22"/>
        <v>0</v>
      </c>
      <c r="P30" s="100">
        <f t="shared" si="22"/>
        <v>1</v>
      </c>
      <c r="Q30" s="100">
        <f t="shared" si="22"/>
        <v>1</v>
      </c>
      <c r="R30" s="100">
        <f t="shared" si="22"/>
        <v>1</v>
      </c>
      <c r="S30" s="100" t="str">
        <f t="shared" si="22"/>
        <v/>
      </c>
      <c r="T30" s="100" t="str">
        <f t="shared" si="22"/>
        <v/>
      </c>
      <c r="U30" s="100">
        <f t="shared" si="22"/>
        <v>1</v>
      </c>
      <c r="V30" s="100">
        <f t="shared" si="22"/>
        <v>1</v>
      </c>
      <c r="W30" s="100">
        <f t="shared" si="22"/>
        <v>1</v>
      </c>
      <c r="X30" s="100">
        <f t="shared" si="22"/>
        <v>1</v>
      </c>
      <c r="Y30" s="100" t="str">
        <f t="shared" si="22"/>
        <v/>
      </c>
      <c r="Z30" s="100" t="str">
        <f t="shared" si="22"/>
        <v/>
      </c>
      <c r="AA30" s="100">
        <f t="shared" si="22"/>
        <v>1</v>
      </c>
      <c r="AB30" s="100">
        <f t="shared" si="22"/>
        <v>1</v>
      </c>
      <c r="AC30" s="100">
        <f t="shared" si="22"/>
        <v>1</v>
      </c>
      <c r="AD30" s="100">
        <f t="shared" si="22"/>
        <v>1</v>
      </c>
      <c r="AE30" s="100" t="str">
        <f t="shared" si="22"/>
        <v/>
      </c>
      <c r="AF30" s="100">
        <f t="shared" si="22"/>
        <v>0</v>
      </c>
      <c r="AG30" s="100">
        <f t="shared" si="22"/>
        <v>0</v>
      </c>
      <c r="AH30" s="100">
        <f t="shared" si="22"/>
        <v>0</v>
      </c>
      <c r="AI30" s="100">
        <f t="shared" si="22"/>
        <v>0</v>
      </c>
      <c r="AJ30" s="100">
        <f t="shared" si="22"/>
        <v>0</v>
      </c>
      <c r="AK30" s="100" t="str">
        <f t="shared" si="22"/>
        <v/>
      </c>
    </row>
    <row r="31" spans="1:42" ht="6.75" hidden="1" customHeight="1" x14ac:dyDescent="0.35">
      <c r="A31" s="296" t="s">
        <v>4</v>
      </c>
      <c r="B31" s="100" t="str">
        <f t="shared" ref="B31:G31" si="23">IF(NOT(ISBLANK(B15)),B15,"")</f>
        <v/>
      </c>
      <c r="C31" s="100">
        <f t="shared" si="23"/>
        <v>1</v>
      </c>
      <c r="D31" s="100">
        <f t="shared" si="23"/>
        <v>1</v>
      </c>
      <c r="E31" s="100">
        <f t="shared" si="23"/>
        <v>1</v>
      </c>
      <c r="F31" s="100">
        <f t="shared" si="23"/>
        <v>1</v>
      </c>
      <c r="G31" s="100" t="str">
        <f t="shared" si="23"/>
        <v/>
      </c>
      <c r="H31" s="100">
        <f t="shared" ref="H31:M31" si="24">IF(NOT(ISBLANK(I15)),I15,"")</f>
        <v>1</v>
      </c>
      <c r="I31" s="100">
        <f t="shared" si="24"/>
        <v>0</v>
      </c>
      <c r="J31" s="100">
        <f t="shared" si="24"/>
        <v>1</v>
      </c>
      <c r="K31" s="100">
        <f t="shared" si="24"/>
        <v>0</v>
      </c>
      <c r="L31" s="100" t="str">
        <f t="shared" si="24"/>
        <v/>
      </c>
      <c r="M31" s="100" t="str">
        <f t="shared" si="24"/>
        <v/>
      </c>
      <c r="N31" s="100">
        <f t="shared" ref="N31:S31" si="25">IF(NOT(ISBLANK(P15)),P15,"")</f>
        <v>1</v>
      </c>
      <c r="O31" s="100">
        <f t="shared" si="25"/>
        <v>0</v>
      </c>
      <c r="P31" s="100">
        <f t="shared" si="25"/>
        <v>1</v>
      </c>
      <c r="Q31" s="100">
        <f t="shared" si="25"/>
        <v>1</v>
      </c>
      <c r="R31" s="100">
        <f t="shared" si="25"/>
        <v>1</v>
      </c>
      <c r="S31" s="100" t="str">
        <f t="shared" si="25"/>
        <v/>
      </c>
      <c r="T31" s="100" t="str">
        <f t="shared" ref="T31:Y31" si="26">IF(NOT(ISBLANK(W15)),W15,"")</f>
        <v/>
      </c>
      <c r="U31" s="100">
        <f t="shared" si="26"/>
        <v>1</v>
      </c>
      <c r="V31" s="100">
        <f t="shared" si="26"/>
        <v>1</v>
      </c>
      <c r="W31" s="100">
        <f t="shared" si="26"/>
        <v>1</v>
      </c>
      <c r="X31" s="100">
        <f t="shared" si="26"/>
        <v>1</v>
      </c>
      <c r="Y31" s="100" t="str">
        <f t="shared" si="26"/>
        <v/>
      </c>
      <c r="Z31" s="100" t="str">
        <f t="shared" ref="Z31:AE31" si="27">IF(NOT(ISBLANK(AD15)),AD15,"")</f>
        <v/>
      </c>
      <c r="AA31" s="100">
        <f t="shared" si="27"/>
        <v>1</v>
      </c>
      <c r="AB31" s="100">
        <f t="shared" si="27"/>
        <v>1</v>
      </c>
      <c r="AC31" s="100">
        <f t="shared" si="27"/>
        <v>1</v>
      </c>
      <c r="AD31" s="100">
        <f t="shared" si="27"/>
        <v>1</v>
      </c>
      <c r="AE31" s="100" t="str">
        <f t="shared" si="27"/>
        <v/>
      </c>
      <c r="AF31" s="100">
        <f t="shared" ref="AF31:AK31" si="28">IF(NOT(ISBLANK(AK15)),AK15,"")</f>
        <v>1</v>
      </c>
      <c r="AG31" s="100">
        <f t="shared" si="28"/>
        <v>0</v>
      </c>
      <c r="AH31" s="100">
        <f t="shared" si="28"/>
        <v>0</v>
      </c>
      <c r="AI31" s="100">
        <f t="shared" si="28"/>
        <v>0</v>
      </c>
      <c r="AJ31" s="100">
        <f t="shared" si="28"/>
        <v>0</v>
      </c>
      <c r="AK31" s="100" t="str">
        <f t="shared" si="28"/>
        <v/>
      </c>
    </row>
    <row r="32" spans="1:42" ht="6.75" hidden="1" customHeight="1" x14ac:dyDescent="0.35">
      <c r="A32" s="296"/>
      <c r="B32" s="100" t="str">
        <f>B31</f>
        <v/>
      </c>
      <c r="C32" s="100">
        <f t="shared" ref="C32:AK32" si="29">C31</f>
        <v>1</v>
      </c>
      <c r="D32" s="100">
        <f t="shared" si="29"/>
        <v>1</v>
      </c>
      <c r="E32" s="100">
        <f t="shared" si="29"/>
        <v>1</v>
      </c>
      <c r="F32" s="100">
        <f t="shared" si="29"/>
        <v>1</v>
      </c>
      <c r="G32" s="100" t="str">
        <f t="shared" si="29"/>
        <v/>
      </c>
      <c r="H32" s="100">
        <f t="shared" si="29"/>
        <v>1</v>
      </c>
      <c r="I32" s="100">
        <f t="shared" si="29"/>
        <v>0</v>
      </c>
      <c r="J32" s="100">
        <f t="shared" si="29"/>
        <v>1</v>
      </c>
      <c r="K32" s="100">
        <f t="shared" si="29"/>
        <v>0</v>
      </c>
      <c r="L32" s="100" t="str">
        <f t="shared" si="29"/>
        <v/>
      </c>
      <c r="M32" s="100" t="str">
        <f t="shared" si="29"/>
        <v/>
      </c>
      <c r="N32" s="100">
        <f t="shared" si="29"/>
        <v>1</v>
      </c>
      <c r="O32" s="100">
        <f t="shared" si="29"/>
        <v>0</v>
      </c>
      <c r="P32" s="100">
        <f t="shared" si="29"/>
        <v>1</v>
      </c>
      <c r="Q32" s="100">
        <f t="shared" si="29"/>
        <v>1</v>
      </c>
      <c r="R32" s="100">
        <f t="shared" si="29"/>
        <v>1</v>
      </c>
      <c r="S32" s="100" t="str">
        <f t="shared" si="29"/>
        <v/>
      </c>
      <c r="T32" s="100" t="str">
        <f t="shared" si="29"/>
        <v/>
      </c>
      <c r="U32" s="100">
        <f t="shared" si="29"/>
        <v>1</v>
      </c>
      <c r="V32" s="100">
        <f t="shared" si="29"/>
        <v>1</v>
      </c>
      <c r="W32" s="100">
        <f t="shared" si="29"/>
        <v>1</v>
      </c>
      <c r="X32" s="100">
        <f t="shared" si="29"/>
        <v>1</v>
      </c>
      <c r="Y32" s="100" t="str">
        <f t="shared" si="29"/>
        <v/>
      </c>
      <c r="Z32" s="100" t="str">
        <f t="shared" si="29"/>
        <v/>
      </c>
      <c r="AA32" s="100">
        <f t="shared" si="29"/>
        <v>1</v>
      </c>
      <c r="AB32" s="100">
        <f t="shared" si="29"/>
        <v>1</v>
      </c>
      <c r="AC32" s="100">
        <f t="shared" si="29"/>
        <v>1</v>
      </c>
      <c r="AD32" s="100">
        <f t="shared" si="29"/>
        <v>1</v>
      </c>
      <c r="AE32" s="100" t="str">
        <f t="shared" si="29"/>
        <v/>
      </c>
      <c r="AF32" s="100">
        <f t="shared" si="29"/>
        <v>1</v>
      </c>
      <c r="AG32" s="100">
        <f t="shared" si="29"/>
        <v>0</v>
      </c>
      <c r="AH32" s="100">
        <f t="shared" si="29"/>
        <v>0</v>
      </c>
      <c r="AI32" s="100">
        <f t="shared" si="29"/>
        <v>0</v>
      </c>
      <c r="AJ32" s="100">
        <f t="shared" si="29"/>
        <v>0</v>
      </c>
      <c r="AK32" s="100" t="str">
        <f t="shared" si="29"/>
        <v/>
      </c>
    </row>
    <row r="33" spans="1:37" ht="6.75" hidden="1" customHeight="1" x14ac:dyDescent="0.35">
      <c r="A33" s="296"/>
      <c r="B33" s="100" t="str">
        <f>B31</f>
        <v/>
      </c>
      <c r="C33" s="100">
        <f t="shared" ref="C33:AK33" si="30">C31</f>
        <v>1</v>
      </c>
      <c r="D33" s="100">
        <f t="shared" si="30"/>
        <v>1</v>
      </c>
      <c r="E33" s="100">
        <f t="shared" si="30"/>
        <v>1</v>
      </c>
      <c r="F33" s="100">
        <f t="shared" si="30"/>
        <v>1</v>
      </c>
      <c r="G33" s="100" t="str">
        <f t="shared" si="30"/>
        <v/>
      </c>
      <c r="H33" s="100">
        <f t="shared" si="30"/>
        <v>1</v>
      </c>
      <c r="I33" s="100">
        <f t="shared" si="30"/>
        <v>0</v>
      </c>
      <c r="J33" s="100">
        <f t="shared" si="30"/>
        <v>1</v>
      </c>
      <c r="K33" s="100">
        <f t="shared" si="30"/>
        <v>0</v>
      </c>
      <c r="L33" s="100" t="str">
        <f t="shared" si="30"/>
        <v/>
      </c>
      <c r="M33" s="100" t="str">
        <f t="shared" si="30"/>
        <v/>
      </c>
      <c r="N33" s="100">
        <f t="shared" si="30"/>
        <v>1</v>
      </c>
      <c r="O33" s="100">
        <f t="shared" si="30"/>
        <v>0</v>
      </c>
      <c r="P33" s="100">
        <f t="shared" si="30"/>
        <v>1</v>
      </c>
      <c r="Q33" s="100">
        <f t="shared" si="30"/>
        <v>1</v>
      </c>
      <c r="R33" s="100">
        <f t="shared" si="30"/>
        <v>1</v>
      </c>
      <c r="S33" s="100" t="str">
        <f t="shared" si="30"/>
        <v/>
      </c>
      <c r="T33" s="100" t="str">
        <f t="shared" si="30"/>
        <v/>
      </c>
      <c r="U33" s="100">
        <f t="shared" si="30"/>
        <v>1</v>
      </c>
      <c r="V33" s="100">
        <f t="shared" si="30"/>
        <v>1</v>
      </c>
      <c r="W33" s="100">
        <f t="shared" si="30"/>
        <v>1</v>
      </c>
      <c r="X33" s="100">
        <f t="shared" si="30"/>
        <v>1</v>
      </c>
      <c r="Y33" s="100" t="str">
        <f t="shared" si="30"/>
        <v/>
      </c>
      <c r="Z33" s="100" t="str">
        <f t="shared" si="30"/>
        <v/>
      </c>
      <c r="AA33" s="100">
        <f t="shared" si="30"/>
        <v>1</v>
      </c>
      <c r="AB33" s="100">
        <f t="shared" si="30"/>
        <v>1</v>
      </c>
      <c r="AC33" s="100">
        <f t="shared" si="30"/>
        <v>1</v>
      </c>
      <c r="AD33" s="100">
        <f t="shared" si="30"/>
        <v>1</v>
      </c>
      <c r="AE33" s="100" t="str">
        <f t="shared" si="30"/>
        <v/>
      </c>
      <c r="AF33" s="100">
        <f t="shared" si="30"/>
        <v>1</v>
      </c>
      <c r="AG33" s="100">
        <f t="shared" si="30"/>
        <v>0</v>
      </c>
      <c r="AH33" s="100">
        <f t="shared" si="30"/>
        <v>0</v>
      </c>
      <c r="AI33" s="100">
        <f t="shared" si="30"/>
        <v>0</v>
      </c>
      <c r="AJ33" s="100">
        <f t="shared" si="30"/>
        <v>0</v>
      </c>
      <c r="AK33" s="100" t="str">
        <f t="shared" si="30"/>
        <v/>
      </c>
    </row>
    <row r="34" spans="1:37" ht="6.75" hidden="1" customHeight="1" x14ac:dyDescent="0.35">
      <c r="A34" s="296"/>
      <c r="B34" s="100" t="str">
        <f>B31</f>
        <v/>
      </c>
      <c r="C34" s="100">
        <f t="shared" ref="C34:AK34" si="31">C31</f>
        <v>1</v>
      </c>
      <c r="D34" s="100">
        <f t="shared" si="31"/>
        <v>1</v>
      </c>
      <c r="E34" s="100">
        <f t="shared" si="31"/>
        <v>1</v>
      </c>
      <c r="F34" s="100">
        <f t="shared" si="31"/>
        <v>1</v>
      </c>
      <c r="G34" s="100" t="str">
        <f t="shared" si="31"/>
        <v/>
      </c>
      <c r="H34" s="100">
        <f t="shared" si="31"/>
        <v>1</v>
      </c>
      <c r="I34" s="100">
        <f t="shared" si="31"/>
        <v>0</v>
      </c>
      <c r="J34" s="100">
        <f t="shared" si="31"/>
        <v>1</v>
      </c>
      <c r="K34" s="100">
        <f t="shared" si="31"/>
        <v>0</v>
      </c>
      <c r="L34" s="100" t="str">
        <f t="shared" si="31"/>
        <v/>
      </c>
      <c r="M34" s="100" t="str">
        <f t="shared" si="31"/>
        <v/>
      </c>
      <c r="N34" s="100">
        <f t="shared" si="31"/>
        <v>1</v>
      </c>
      <c r="O34" s="100">
        <f t="shared" si="31"/>
        <v>0</v>
      </c>
      <c r="P34" s="100">
        <f t="shared" si="31"/>
        <v>1</v>
      </c>
      <c r="Q34" s="100">
        <f t="shared" si="31"/>
        <v>1</v>
      </c>
      <c r="R34" s="100">
        <f t="shared" si="31"/>
        <v>1</v>
      </c>
      <c r="S34" s="100" t="str">
        <f t="shared" si="31"/>
        <v/>
      </c>
      <c r="T34" s="100" t="str">
        <f t="shared" si="31"/>
        <v/>
      </c>
      <c r="U34" s="100">
        <f t="shared" si="31"/>
        <v>1</v>
      </c>
      <c r="V34" s="100">
        <f t="shared" si="31"/>
        <v>1</v>
      </c>
      <c r="W34" s="100">
        <f t="shared" si="31"/>
        <v>1</v>
      </c>
      <c r="X34" s="100">
        <f t="shared" si="31"/>
        <v>1</v>
      </c>
      <c r="Y34" s="100" t="str">
        <f t="shared" si="31"/>
        <v/>
      </c>
      <c r="Z34" s="100" t="str">
        <f t="shared" si="31"/>
        <v/>
      </c>
      <c r="AA34" s="100">
        <f t="shared" si="31"/>
        <v>1</v>
      </c>
      <c r="AB34" s="100">
        <f t="shared" si="31"/>
        <v>1</v>
      </c>
      <c r="AC34" s="100">
        <f t="shared" si="31"/>
        <v>1</v>
      </c>
      <c r="AD34" s="100">
        <f t="shared" si="31"/>
        <v>1</v>
      </c>
      <c r="AE34" s="100" t="str">
        <f t="shared" si="31"/>
        <v/>
      </c>
      <c r="AF34" s="100">
        <f t="shared" si="31"/>
        <v>1</v>
      </c>
      <c r="AG34" s="100">
        <f t="shared" si="31"/>
        <v>0</v>
      </c>
      <c r="AH34" s="100">
        <f t="shared" si="31"/>
        <v>0</v>
      </c>
      <c r="AI34" s="100">
        <f t="shared" si="31"/>
        <v>0</v>
      </c>
      <c r="AJ34" s="100">
        <f t="shared" si="31"/>
        <v>0</v>
      </c>
      <c r="AK34" s="100" t="str">
        <f t="shared" si="31"/>
        <v/>
      </c>
    </row>
    <row r="35" spans="1:37" ht="6.75" hidden="1" customHeight="1" x14ac:dyDescent="0.35">
      <c r="A35" s="296"/>
      <c r="B35" s="100" t="str">
        <f>B31</f>
        <v/>
      </c>
      <c r="C35" s="100">
        <f t="shared" ref="C35:AK35" si="32">C31</f>
        <v>1</v>
      </c>
      <c r="D35" s="100">
        <f t="shared" si="32"/>
        <v>1</v>
      </c>
      <c r="E35" s="100">
        <f t="shared" si="32"/>
        <v>1</v>
      </c>
      <c r="F35" s="100">
        <f t="shared" si="32"/>
        <v>1</v>
      </c>
      <c r="G35" s="100" t="str">
        <f t="shared" si="32"/>
        <v/>
      </c>
      <c r="H35" s="100">
        <f t="shared" si="32"/>
        <v>1</v>
      </c>
      <c r="I35" s="100">
        <f t="shared" si="32"/>
        <v>0</v>
      </c>
      <c r="J35" s="100">
        <f t="shared" si="32"/>
        <v>1</v>
      </c>
      <c r="K35" s="100">
        <f t="shared" si="32"/>
        <v>0</v>
      </c>
      <c r="L35" s="100" t="str">
        <f t="shared" si="32"/>
        <v/>
      </c>
      <c r="M35" s="100" t="str">
        <f t="shared" si="32"/>
        <v/>
      </c>
      <c r="N35" s="100">
        <f t="shared" si="32"/>
        <v>1</v>
      </c>
      <c r="O35" s="100">
        <f t="shared" si="32"/>
        <v>0</v>
      </c>
      <c r="P35" s="100">
        <f t="shared" si="32"/>
        <v>1</v>
      </c>
      <c r="Q35" s="100">
        <f t="shared" si="32"/>
        <v>1</v>
      </c>
      <c r="R35" s="100">
        <f t="shared" si="32"/>
        <v>1</v>
      </c>
      <c r="S35" s="100" t="str">
        <f t="shared" si="32"/>
        <v/>
      </c>
      <c r="T35" s="100" t="str">
        <f t="shared" si="32"/>
        <v/>
      </c>
      <c r="U35" s="100">
        <f t="shared" si="32"/>
        <v>1</v>
      </c>
      <c r="V35" s="100">
        <f t="shared" si="32"/>
        <v>1</v>
      </c>
      <c r="W35" s="100">
        <f t="shared" si="32"/>
        <v>1</v>
      </c>
      <c r="X35" s="100">
        <f t="shared" si="32"/>
        <v>1</v>
      </c>
      <c r="Y35" s="100" t="str">
        <f t="shared" si="32"/>
        <v/>
      </c>
      <c r="Z35" s="100" t="str">
        <f t="shared" si="32"/>
        <v/>
      </c>
      <c r="AA35" s="100">
        <f t="shared" si="32"/>
        <v>1</v>
      </c>
      <c r="AB35" s="100">
        <f t="shared" si="32"/>
        <v>1</v>
      </c>
      <c r="AC35" s="100">
        <f t="shared" si="32"/>
        <v>1</v>
      </c>
      <c r="AD35" s="100">
        <f t="shared" si="32"/>
        <v>1</v>
      </c>
      <c r="AE35" s="100" t="str">
        <f t="shared" si="32"/>
        <v/>
      </c>
      <c r="AF35" s="100">
        <f t="shared" si="32"/>
        <v>1</v>
      </c>
      <c r="AG35" s="100">
        <f t="shared" si="32"/>
        <v>0</v>
      </c>
      <c r="AH35" s="100">
        <f t="shared" si="32"/>
        <v>0</v>
      </c>
      <c r="AI35" s="100">
        <f t="shared" si="32"/>
        <v>0</v>
      </c>
      <c r="AJ35" s="100">
        <f t="shared" si="32"/>
        <v>0</v>
      </c>
      <c r="AK35" s="100" t="str">
        <f t="shared" si="32"/>
        <v/>
      </c>
    </row>
    <row r="36" spans="1:37" ht="6.75" hidden="1" customHeight="1" x14ac:dyDescent="0.35">
      <c r="A36" s="296" t="s">
        <v>5</v>
      </c>
      <c r="B36" s="100" t="str">
        <f t="shared" ref="B36:G36" si="33">IF(NOT(ISBLANK(B16)),B16,"")</f>
        <v/>
      </c>
      <c r="C36" s="100">
        <f t="shared" si="33"/>
        <v>1</v>
      </c>
      <c r="D36" s="100">
        <f t="shared" si="33"/>
        <v>1</v>
      </c>
      <c r="E36" s="100">
        <f t="shared" si="33"/>
        <v>1</v>
      </c>
      <c r="F36" s="100">
        <f t="shared" si="33"/>
        <v>1</v>
      </c>
      <c r="G36" s="100" t="str">
        <f t="shared" si="33"/>
        <v/>
      </c>
      <c r="H36" s="100">
        <f t="shared" ref="H36:M36" si="34">IF(NOT(ISBLANK(I16)),I16,"")</f>
        <v>1</v>
      </c>
      <c r="I36" s="100">
        <f t="shared" si="34"/>
        <v>1</v>
      </c>
      <c r="J36" s="100">
        <f t="shared" si="34"/>
        <v>1</v>
      </c>
      <c r="K36" s="100">
        <f t="shared" si="34"/>
        <v>0</v>
      </c>
      <c r="L36" s="100" t="str">
        <f t="shared" si="34"/>
        <v/>
      </c>
      <c r="M36" s="100" t="str">
        <f t="shared" si="34"/>
        <v/>
      </c>
      <c r="N36" s="100">
        <f t="shared" ref="N36:S36" si="35">IF(NOT(ISBLANK(P16)),P16,"")</f>
        <v>1</v>
      </c>
      <c r="O36" s="100">
        <f t="shared" si="35"/>
        <v>1</v>
      </c>
      <c r="P36" s="100">
        <f t="shared" si="35"/>
        <v>1</v>
      </c>
      <c r="Q36" s="100">
        <f t="shared" si="35"/>
        <v>1</v>
      </c>
      <c r="R36" s="100" t="str">
        <f t="shared" si="35"/>
        <v/>
      </c>
      <c r="S36" s="100" t="str">
        <f t="shared" si="35"/>
        <v/>
      </c>
      <c r="T36" s="100">
        <f t="shared" ref="T36:Y36" si="36">IF(NOT(ISBLANK(W16)),W16,"")</f>
        <v>1</v>
      </c>
      <c r="U36" s="100">
        <f t="shared" si="36"/>
        <v>1</v>
      </c>
      <c r="V36" s="100">
        <f t="shared" si="36"/>
        <v>1</v>
      </c>
      <c r="W36" s="100">
        <f t="shared" si="36"/>
        <v>1</v>
      </c>
      <c r="X36" s="100">
        <f t="shared" si="36"/>
        <v>1</v>
      </c>
      <c r="Y36" s="100" t="str">
        <f t="shared" si="36"/>
        <v/>
      </c>
      <c r="Z36" s="100" t="str">
        <f t="shared" ref="Z36:AE36" si="37">IF(NOT(ISBLANK(AD16)),AD16,"")</f>
        <v/>
      </c>
      <c r="AA36" s="100">
        <f t="shared" si="37"/>
        <v>0</v>
      </c>
      <c r="AB36" s="100">
        <f t="shared" si="37"/>
        <v>1</v>
      </c>
      <c r="AC36" s="100">
        <f t="shared" si="37"/>
        <v>0</v>
      </c>
      <c r="AD36" s="100">
        <f t="shared" si="37"/>
        <v>1</v>
      </c>
      <c r="AE36" s="100" t="str">
        <f t="shared" si="37"/>
        <v/>
      </c>
      <c r="AF36" s="100">
        <f t="shared" ref="AF36:AK36" si="38">IF(NOT(ISBLANK(AK16)),AK16,"")</f>
        <v>1</v>
      </c>
      <c r="AG36" s="100">
        <f t="shared" si="38"/>
        <v>0</v>
      </c>
      <c r="AH36" s="100">
        <f t="shared" si="38"/>
        <v>0</v>
      </c>
      <c r="AI36" s="100">
        <f t="shared" si="38"/>
        <v>0</v>
      </c>
      <c r="AJ36" s="100" t="str">
        <f t="shared" si="38"/>
        <v/>
      </c>
      <c r="AK36" s="100" t="str">
        <f t="shared" si="38"/>
        <v/>
      </c>
    </row>
    <row r="37" spans="1:37" ht="6.75" hidden="1" customHeight="1" x14ac:dyDescent="0.35">
      <c r="A37" s="296"/>
      <c r="B37" s="100" t="str">
        <f>B36</f>
        <v/>
      </c>
      <c r="C37" s="100">
        <f t="shared" ref="C37:AK37" si="39">C36</f>
        <v>1</v>
      </c>
      <c r="D37" s="100">
        <f t="shared" si="39"/>
        <v>1</v>
      </c>
      <c r="E37" s="100">
        <f t="shared" si="39"/>
        <v>1</v>
      </c>
      <c r="F37" s="100">
        <f t="shared" si="39"/>
        <v>1</v>
      </c>
      <c r="G37" s="100" t="str">
        <f t="shared" si="39"/>
        <v/>
      </c>
      <c r="H37" s="100">
        <f t="shared" si="39"/>
        <v>1</v>
      </c>
      <c r="I37" s="100">
        <f t="shared" si="39"/>
        <v>1</v>
      </c>
      <c r="J37" s="100">
        <f t="shared" si="39"/>
        <v>1</v>
      </c>
      <c r="K37" s="100">
        <f t="shared" si="39"/>
        <v>0</v>
      </c>
      <c r="L37" s="100" t="str">
        <f t="shared" si="39"/>
        <v/>
      </c>
      <c r="M37" s="100" t="str">
        <f t="shared" si="39"/>
        <v/>
      </c>
      <c r="N37" s="100">
        <f t="shared" si="39"/>
        <v>1</v>
      </c>
      <c r="O37" s="100">
        <f t="shared" si="39"/>
        <v>1</v>
      </c>
      <c r="P37" s="100">
        <f t="shared" si="39"/>
        <v>1</v>
      </c>
      <c r="Q37" s="100">
        <f t="shared" si="39"/>
        <v>1</v>
      </c>
      <c r="R37" s="100" t="str">
        <f t="shared" si="39"/>
        <v/>
      </c>
      <c r="S37" s="100" t="str">
        <f t="shared" si="39"/>
        <v/>
      </c>
      <c r="T37" s="100">
        <f t="shared" si="39"/>
        <v>1</v>
      </c>
      <c r="U37" s="100">
        <f t="shared" si="39"/>
        <v>1</v>
      </c>
      <c r="V37" s="100">
        <f t="shared" si="39"/>
        <v>1</v>
      </c>
      <c r="W37" s="100">
        <f t="shared" si="39"/>
        <v>1</v>
      </c>
      <c r="X37" s="100">
        <f t="shared" si="39"/>
        <v>1</v>
      </c>
      <c r="Y37" s="100" t="str">
        <f t="shared" si="39"/>
        <v/>
      </c>
      <c r="Z37" s="100" t="str">
        <f t="shared" si="39"/>
        <v/>
      </c>
      <c r="AA37" s="100">
        <f t="shared" si="39"/>
        <v>0</v>
      </c>
      <c r="AB37" s="100">
        <f t="shared" si="39"/>
        <v>1</v>
      </c>
      <c r="AC37" s="100">
        <f t="shared" si="39"/>
        <v>0</v>
      </c>
      <c r="AD37" s="100">
        <f t="shared" si="39"/>
        <v>1</v>
      </c>
      <c r="AE37" s="100" t="str">
        <f t="shared" si="39"/>
        <v/>
      </c>
      <c r="AF37" s="100">
        <f t="shared" si="39"/>
        <v>1</v>
      </c>
      <c r="AG37" s="100">
        <f t="shared" si="39"/>
        <v>0</v>
      </c>
      <c r="AH37" s="100">
        <f t="shared" si="39"/>
        <v>0</v>
      </c>
      <c r="AI37" s="100">
        <f t="shared" si="39"/>
        <v>0</v>
      </c>
      <c r="AJ37" s="100" t="str">
        <f t="shared" si="39"/>
        <v/>
      </c>
      <c r="AK37" s="100" t="str">
        <f t="shared" si="39"/>
        <v/>
      </c>
    </row>
    <row r="38" spans="1:37" ht="6.75" hidden="1" customHeight="1" x14ac:dyDescent="0.35">
      <c r="A38" s="296"/>
      <c r="B38" s="100" t="str">
        <f>B36</f>
        <v/>
      </c>
      <c r="C38" s="100">
        <f t="shared" ref="C38:AK38" si="40">C36</f>
        <v>1</v>
      </c>
      <c r="D38" s="100">
        <f t="shared" si="40"/>
        <v>1</v>
      </c>
      <c r="E38" s="100">
        <f t="shared" si="40"/>
        <v>1</v>
      </c>
      <c r="F38" s="100">
        <f t="shared" si="40"/>
        <v>1</v>
      </c>
      <c r="G38" s="100" t="str">
        <f t="shared" si="40"/>
        <v/>
      </c>
      <c r="H38" s="100">
        <f t="shared" si="40"/>
        <v>1</v>
      </c>
      <c r="I38" s="100">
        <f t="shared" si="40"/>
        <v>1</v>
      </c>
      <c r="J38" s="100">
        <f t="shared" si="40"/>
        <v>1</v>
      </c>
      <c r="K38" s="100">
        <f t="shared" si="40"/>
        <v>0</v>
      </c>
      <c r="L38" s="100" t="str">
        <f t="shared" si="40"/>
        <v/>
      </c>
      <c r="M38" s="100" t="str">
        <f t="shared" si="40"/>
        <v/>
      </c>
      <c r="N38" s="100">
        <f t="shared" si="40"/>
        <v>1</v>
      </c>
      <c r="O38" s="100">
        <f t="shared" si="40"/>
        <v>1</v>
      </c>
      <c r="P38" s="100">
        <f t="shared" si="40"/>
        <v>1</v>
      </c>
      <c r="Q38" s="100">
        <f t="shared" si="40"/>
        <v>1</v>
      </c>
      <c r="R38" s="100" t="str">
        <f t="shared" si="40"/>
        <v/>
      </c>
      <c r="S38" s="100" t="str">
        <f t="shared" si="40"/>
        <v/>
      </c>
      <c r="T38" s="100">
        <f t="shared" si="40"/>
        <v>1</v>
      </c>
      <c r="U38" s="100">
        <f t="shared" si="40"/>
        <v>1</v>
      </c>
      <c r="V38" s="100">
        <f t="shared" si="40"/>
        <v>1</v>
      </c>
      <c r="W38" s="100">
        <f t="shared" si="40"/>
        <v>1</v>
      </c>
      <c r="X38" s="100">
        <f t="shared" si="40"/>
        <v>1</v>
      </c>
      <c r="Y38" s="100" t="str">
        <f t="shared" si="40"/>
        <v/>
      </c>
      <c r="Z38" s="100" t="str">
        <f t="shared" si="40"/>
        <v/>
      </c>
      <c r="AA38" s="100">
        <f t="shared" si="40"/>
        <v>0</v>
      </c>
      <c r="AB38" s="100">
        <f t="shared" si="40"/>
        <v>1</v>
      </c>
      <c r="AC38" s="100">
        <f t="shared" si="40"/>
        <v>0</v>
      </c>
      <c r="AD38" s="100">
        <f t="shared" si="40"/>
        <v>1</v>
      </c>
      <c r="AE38" s="100" t="str">
        <f t="shared" si="40"/>
        <v/>
      </c>
      <c r="AF38" s="100">
        <f t="shared" si="40"/>
        <v>1</v>
      </c>
      <c r="AG38" s="100">
        <f t="shared" si="40"/>
        <v>0</v>
      </c>
      <c r="AH38" s="100">
        <f t="shared" si="40"/>
        <v>0</v>
      </c>
      <c r="AI38" s="100">
        <f t="shared" si="40"/>
        <v>0</v>
      </c>
      <c r="AJ38" s="100" t="str">
        <f t="shared" si="40"/>
        <v/>
      </c>
      <c r="AK38" s="100" t="str">
        <f t="shared" si="40"/>
        <v/>
      </c>
    </row>
    <row r="39" spans="1:37" ht="6.75" hidden="1" customHeight="1" x14ac:dyDescent="0.35">
      <c r="A39" s="296"/>
      <c r="B39" s="100" t="str">
        <f>B36</f>
        <v/>
      </c>
      <c r="C39" s="100">
        <f t="shared" ref="C39:AK39" si="41">C36</f>
        <v>1</v>
      </c>
      <c r="D39" s="100">
        <f t="shared" si="41"/>
        <v>1</v>
      </c>
      <c r="E39" s="100">
        <f t="shared" si="41"/>
        <v>1</v>
      </c>
      <c r="F39" s="100">
        <f t="shared" si="41"/>
        <v>1</v>
      </c>
      <c r="G39" s="100" t="str">
        <f t="shared" si="41"/>
        <v/>
      </c>
      <c r="H39" s="100">
        <f t="shared" si="41"/>
        <v>1</v>
      </c>
      <c r="I39" s="100">
        <f t="shared" si="41"/>
        <v>1</v>
      </c>
      <c r="J39" s="100">
        <f t="shared" si="41"/>
        <v>1</v>
      </c>
      <c r="K39" s="100">
        <f t="shared" si="41"/>
        <v>0</v>
      </c>
      <c r="L39" s="100" t="str">
        <f t="shared" si="41"/>
        <v/>
      </c>
      <c r="M39" s="100" t="str">
        <f t="shared" si="41"/>
        <v/>
      </c>
      <c r="N39" s="100">
        <f t="shared" si="41"/>
        <v>1</v>
      </c>
      <c r="O39" s="100">
        <f t="shared" si="41"/>
        <v>1</v>
      </c>
      <c r="P39" s="100">
        <f t="shared" si="41"/>
        <v>1</v>
      </c>
      <c r="Q39" s="100">
        <f t="shared" si="41"/>
        <v>1</v>
      </c>
      <c r="R39" s="100" t="str">
        <f t="shared" si="41"/>
        <v/>
      </c>
      <c r="S39" s="100" t="str">
        <f t="shared" si="41"/>
        <v/>
      </c>
      <c r="T39" s="100">
        <f t="shared" si="41"/>
        <v>1</v>
      </c>
      <c r="U39" s="100">
        <f t="shared" si="41"/>
        <v>1</v>
      </c>
      <c r="V39" s="100">
        <f t="shared" si="41"/>
        <v>1</v>
      </c>
      <c r="W39" s="100">
        <f t="shared" si="41"/>
        <v>1</v>
      </c>
      <c r="X39" s="100">
        <f t="shared" si="41"/>
        <v>1</v>
      </c>
      <c r="Y39" s="100" t="str">
        <f t="shared" si="41"/>
        <v/>
      </c>
      <c r="Z39" s="100" t="str">
        <f t="shared" si="41"/>
        <v/>
      </c>
      <c r="AA39" s="100">
        <f t="shared" si="41"/>
        <v>0</v>
      </c>
      <c r="AB39" s="100">
        <f t="shared" si="41"/>
        <v>1</v>
      </c>
      <c r="AC39" s="100">
        <f t="shared" si="41"/>
        <v>0</v>
      </c>
      <c r="AD39" s="100">
        <f t="shared" si="41"/>
        <v>1</v>
      </c>
      <c r="AE39" s="100" t="str">
        <f t="shared" si="41"/>
        <v/>
      </c>
      <c r="AF39" s="100">
        <f t="shared" si="41"/>
        <v>1</v>
      </c>
      <c r="AG39" s="100">
        <f t="shared" si="41"/>
        <v>0</v>
      </c>
      <c r="AH39" s="100">
        <f t="shared" si="41"/>
        <v>0</v>
      </c>
      <c r="AI39" s="100">
        <f t="shared" si="41"/>
        <v>0</v>
      </c>
      <c r="AJ39" s="100" t="str">
        <f t="shared" si="41"/>
        <v/>
      </c>
      <c r="AK39" s="100" t="str">
        <f t="shared" si="41"/>
        <v/>
      </c>
    </row>
    <row r="40" spans="1:37" ht="6.75" hidden="1" customHeight="1" x14ac:dyDescent="0.35">
      <c r="A40" s="296"/>
      <c r="B40" s="100" t="str">
        <f>B36</f>
        <v/>
      </c>
      <c r="C40" s="100">
        <f t="shared" ref="C40:AK40" si="42">C36</f>
        <v>1</v>
      </c>
      <c r="D40" s="100">
        <f t="shared" si="42"/>
        <v>1</v>
      </c>
      <c r="E40" s="100">
        <f t="shared" si="42"/>
        <v>1</v>
      </c>
      <c r="F40" s="100">
        <f t="shared" si="42"/>
        <v>1</v>
      </c>
      <c r="G40" s="100" t="str">
        <f t="shared" si="42"/>
        <v/>
      </c>
      <c r="H40" s="100">
        <f t="shared" si="42"/>
        <v>1</v>
      </c>
      <c r="I40" s="100">
        <f t="shared" si="42"/>
        <v>1</v>
      </c>
      <c r="J40" s="100">
        <f t="shared" si="42"/>
        <v>1</v>
      </c>
      <c r="K40" s="100">
        <f t="shared" si="42"/>
        <v>0</v>
      </c>
      <c r="L40" s="100" t="str">
        <f t="shared" si="42"/>
        <v/>
      </c>
      <c r="M40" s="100" t="str">
        <f t="shared" si="42"/>
        <v/>
      </c>
      <c r="N40" s="100">
        <f t="shared" si="42"/>
        <v>1</v>
      </c>
      <c r="O40" s="100">
        <f t="shared" si="42"/>
        <v>1</v>
      </c>
      <c r="P40" s="100">
        <f t="shared" si="42"/>
        <v>1</v>
      </c>
      <c r="Q40" s="100">
        <f t="shared" si="42"/>
        <v>1</v>
      </c>
      <c r="R40" s="100" t="str">
        <f t="shared" si="42"/>
        <v/>
      </c>
      <c r="S40" s="100" t="str">
        <f t="shared" si="42"/>
        <v/>
      </c>
      <c r="T40" s="100">
        <f t="shared" si="42"/>
        <v>1</v>
      </c>
      <c r="U40" s="100">
        <f t="shared" si="42"/>
        <v>1</v>
      </c>
      <c r="V40" s="100">
        <f t="shared" si="42"/>
        <v>1</v>
      </c>
      <c r="W40" s="100">
        <f t="shared" si="42"/>
        <v>1</v>
      </c>
      <c r="X40" s="100">
        <f t="shared" si="42"/>
        <v>1</v>
      </c>
      <c r="Y40" s="100" t="str">
        <f t="shared" si="42"/>
        <v/>
      </c>
      <c r="Z40" s="100" t="str">
        <f t="shared" si="42"/>
        <v/>
      </c>
      <c r="AA40" s="100">
        <f t="shared" si="42"/>
        <v>0</v>
      </c>
      <c r="AB40" s="100">
        <f t="shared" si="42"/>
        <v>1</v>
      </c>
      <c r="AC40" s="100">
        <f t="shared" si="42"/>
        <v>0</v>
      </c>
      <c r="AD40" s="100">
        <f t="shared" si="42"/>
        <v>1</v>
      </c>
      <c r="AE40" s="100" t="str">
        <f t="shared" si="42"/>
        <v/>
      </c>
      <c r="AF40" s="100">
        <f t="shared" si="42"/>
        <v>1</v>
      </c>
      <c r="AG40" s="100">
        <f t="shared" si="42"/>
        <v>0</v>
      </c>
      <c r="AH40" s="100">
        <f t="shared" si="42"/>
        <v>0</v>
      </c>
      <c r="AI40" s="100">
        <f t="shared" si="42"/>
        <v>0</v>
      </c>
      <c r="AJ40" s="100" t="str">
        <f t="shared" si="42"/>
        <v/>
      </c>
      <c r="AK40" s="100" t="str">
        <f t="shared" si="42"/>
        <v/>
      </c>
    </row>
    <row r="41" spans="1:37" ht="6.75" hidden="1" customHeight="1" x14ac:dyDescent="0.35">
      <c r="A41" s="296" t="s">
        <v>6</v>
      </c>
      <c r="B41" s="100">
        <f t="shared" ref="B41:G41" si="43">IF(NOT(ISBLANK(B17)),B17,"")</f>
        <v>0</v>
      </c>
      <c r="C41" s="100">
        <f t="shared" si="43"/>
        <v>1</v>
      </c>
      <c r="D41" s="100">
        <f t="shared" si="43"/>
        <v>1</v>
      </c>
      <c r="E41" s="100">
        <f t="shared" si="43"/>
        <v>1</v>
      </c>
      <c r="F41" s="100">
        <f t="shared" si="43"/>
        <v>1</v>
      </c>
      <c r="G41" s="100" t="str">
        <f t="shared" si="43"/>
        <v/>
      </c>
      <c r="H41" s="100">
        <f t="shared" ref="H41:M41" si="44">IF(NOT(ISBLANK(I17)),I17,"")</f>
        <v>1</v>
      </c>
      <c r="I41" s="100">
        <f t="shared" si="44"/>
        <v>1</v>
      </c>
      <c r="J41" s="100">
        <f t="shared" si="44"/>
        <v>1</v>
      </c>
      <c r="K41" s="100">
        <f t="shared" si="44"/>
        <v>0</v>
      </c>
      <c r="L41" s="100" t="str">
        <f t="shared" si="44"/>
        <v/>
      </c>
      <c r="M41" s="100" t="str">
        <f t="shared" si="44"/>
        <v/>
      </c>
      <c r="N41" s="100">
        <f t="shared" ref="N41:S41" si="45">IF(NOT(ISBLANK(P17)),P17,"")</f>
        <v>1</v>
      </c>
      <c r="O41" s="100">
        <f t="shared" si="45"/>
        <v>1</v>
      </c>
      <c r="P41" s="100">
        <f t="shared" si="45"/>
        <v>1</v>
      </c>
      <c r="Q41" s="100">
        <f t="shared" si="45"/>
        <v>0</v>
      </c>
      <c r="R41" s="100" t="str">
        <f t="shared" si="45"/>
        <v/>
      </c>
      <c r="S41" s="100" t="str">
        <f t="shared" si="45"/>
        <v/>
      </c>
      <c r="T41" s="100">
        <f t="shared" ref="T41:Y41" si="46">IF(NOT(ISBLANK(W17)),W17,"")</f>
        <v>1</v>
      </c>
      <c r="U41" s="100">
        <f t="shared" si="46"/>
        <v>1</v>
      </c>
      <c r="V41" s="100">
        <f t="shared" si="46"/>
        <v>1</v>
      </c>
      <c r="W41" s="100">
        <f t="shared" si="46"/>
        <v>1</v>
      </c>
      <c r="X41" s="100">
        <f t="shared" si="46"/>
        <v>1</v>
      </c>
      <c r="Y41" s="100" t="str">
        <f t="shared" si="46"/>
        <v/>
      </c>
      <c r="Z41" s="100" t="str">
        <f t="shared" ref="Z41:AE41" si="47">IF(NOT(ISBLANK(AD17)),AD17,"")</f>
        <v/>
      </c>
      <c r="AA41" s="100">
        <f t="shared" si="47"/>
        <v>1</v>
      </c>
      <c r="AB41" s="100">
        <f t="shared" si="47"/>
        <v>1</v>
      </c>
      <c r="AC41" s="100">
        <f t="shared" si="47"/>
        <v>1</v>
      </c>
      <c r="AD41" s="100">
        <f t="shared" si="47"/>
        <v>1</v>
      </c>
      <c r="AE41" s="100" t="str">
        <f t="shared" si="47"/>
        <v/>
      </c>
      <c r="AF41" s="100">
        <f t="shared" ref="AF41:AK41" si="48">IF(NOT(ISBLANK(AK17)),AK17,"")</f>
        <v>1</v>
      </c>
      <c r="AG41" s="100">
        <f t="shared" si="48"/>
        <v>0</v>
      </c>
      <c r="AH41" s="100">
        <f t="shared" si="48"/>
        <v>0</v>
      </c>
      <c r="AI41" s="100">
        <f t="shared" si="48"/>
        <v>0</v>
      </c>
      <c r="AJ41" s="100" t="str">
        <f t="shared" si="48"/>
        <v/>
      </c>
      <c r="AK41" s="100" t="str">
        <f t="shared" si="48"/>
        <v/>
      </c>
    </row>
    <row r="42" spans="1:37" ht="6.75" hidden="1" customHeight="1" x14ac:dyDescent="0.35">
      <c r="A42" s="296"/>
      <c r="B42" s="100">
        <f>B41</f>
        <v>0</v>
      </c>
      <c r="C42" s="100">
        <f t="shared" ref="C42:AK42" si="49">C41</f>
        <v>1</v>
      </c>
      <c r="D42" s="100">
        <f t="shared" si="49"/>
        <v>1</v>
      </c>
      <c r="E42" s="100">
        <f t="shared" si="49"/>
        <v>1</v>
      </c>
      <c r="F42" s="100">
        <f t="shared" si="49"/>
        <v>1</v>
      </c>
      <c r="G42" s="100" t="str">
        <f t="shared" si="49"/>
        <v/>
      </c>
      <c r="H42" s="100">
        <f t="shared" si="49"/>
        <v>1</v>
      </c>
      <c r="I42" s="100">
        <f t="shared" si="49"/>
        <v>1</v>
      </c>
      <c r="J42" s="100">
        <f t="shared" si="49"/>
        <v>1</v>
      </c>
      <c r="K42" s="100">
        <f t="shared" si="49"/>
        <v>0</v>
      </c>
      <c r="L42" s="100" t="str">
        <f t="shared" si="49"/>
        <v/>
      </c>
      <c r="M42" s="100" t="str">
        <f t="shared" si="49"/>
        <v/>
      </c>
      <c r="N42" s="100">
        <f t="shared" si="49"/>
        <v>1</v>
      </c>
      <c r="O42" s="100">
        <f t="shared" si="49"/>
        <v>1</v>
      </c>
      <c r="P42" s="100">
        <f t="shared" si="49"/>
        <v>1</v>
      </c>
      <c r="Q42" s="100">
        <f t="shared" si="49"/>
        <v>0</v>
      </c>
      <c r="R42" s="100" t="str">
        <f t="shared" si="49"/>
        <v/>
      </c>
      <c r="S42" s="100" t="str">
        <f t="shared" si="49"/>
        <v/>
      </c>
      <c r="T42" s="100">
        <f t="shared" si="49"/>
        <v>1</v>
      </c>
      <c r="U42" s="100">
        <f t="shared" si="49"/>
        <v>1</v>
      </c>
      <c r="V42" s="100">
        <f t="shared" si="49"/>
        <v>1</v>
      </c>
      <c r="W42" s="100">
        <f t="shared" si="49"/>
        <v>1</v>
      </c>
      <c r="X42" s="100">
        <f t="shared" si="49"/>
        <v>1</v>
      </c>
      <c r="Y42" s="100" t="str">
        <f t="shared" si="49"/>
        <v/>
      </c>
      <c r="Z42" s="100" t="str">
        <f t="shared" si="49"/>
        <v/>
      </c>
      <c r="AA42" s="100">
        <f t="shared" si="49"/>
        <v>1</v>
      </c>
      <c r="AB42" s="100">
        <f t="shared" si="49"/>
        <v>1</v>
      </c>
      <c r="AC42" s="100">
        <f t="shared" si="49"/>
        <v>1</v>
      </c>
      <c r="AD42" s="100">
        <f t="shared" si="49"/>
        <v>1</v>
      </c>
      <c r="AE42" s="100" t="str">
        <f t="shared" si="49"/>
        <v/>
      </c>
      <c r="AF42" s="100">
        <f t="shared" si="49"/>
        <v>1</v>
      </c>
      <c r="AG42" s="100">
        <f t="shared" si="49"/>
        <v>0</v>
      </c>
      <c r="AH42" s="100">
        <f t="shared" si="49"/>
        <v>0</v>
      </c>
      <c r="AI42" s="100">
        <f t="shared" si="49"/>
        <v>0</v>
      </c>
      <c r="AJ42" s="100" t="str">
        <f t="shared" si="49"/>
        <v/>
      </c>
      <c r="AK42" s="100" t="str">
        <f t="shared" si="49"/>
        <v/>
      </c>
    </row>
    <row r="43" spans="1:37" ht="6.75" hidden="1" customHeight="1" x14ac:dyDescent="0.35">
      <c r="A43" s="296"/>
      <c r="B43" s="100">
        <f>B41</f>
        <v>0</v>
      </c>
      <c r="C43" s="100">
        <f t="shared" ref="C43:AK43" si="50">C41</f>
        <v>1</v>
      </c>
      <c r="D43" s="100">
        <f t="shared" si="50"/>
        <v>1</v>
      </c>
      <c r="E43" s="100">
        <f t="shared" si="50"/>
        <v>1</v>
      </c>
      <c r="F43" s="100">
        <f t="shared" si="50"/>
        <v>1</v>
      </c>
      <c r="G43" s="100" t="str">
        <f t="shared" si="50"/>
        <v/>
      </c>
      <c r="H43" s="100">
        <f t="shared" si="50"/>
        <v>1</v>
      </c>
      <c r="I43" s="100">
        <f t="shared" si="50"/>
        <v>1</v>
      </c>
      <c r="J43" s="100">
        <f t="shared" si="50"/>
        <v>1</v>
      </c>
      <c r="K43" s="100">
        <f t="shared" si="50"/>
        <v>0</v>
      </c>
      <c r="L43" s="100" t="str">
        <f t="shared" si="50"/>
        <v/>
      </c>
      <c r="M43" s="100" t="str">
        <f t="shared" si="50"/>
        <v/>
      </c>
      <c r="N43" s="100">
        <f t="shared" si="50"/>
        <v>1</v>
      </c>
      <c r="O43" s="100">
        <f t="shared" si="50"/>
        <v>1</v>
      </c>
      <c r="P43" s="100">
        <f t="shared" si="50"/>
        <v>1</v>
      </c>
      <c r="Q43" s="100">
        <f t="shared" si="50"/>
        <v>0</v>
      </c>
      <c r="R43" s="100" t="str">
        <f t="shared" si="50"/>
        <v/>
      </c>
      <c r="S43" s="100" t="str">
        <f t="shared" si="50"/>
        <v/>
      </c>
      <c r="T43" s="100">
        <f t="shared" si="50"/>
        <v>1</v>
      </c>
      <c r="U43" s="100">
        <f t="shared" si="50"/>
        <v>1</v>
      </c>
      <c r="V43" s="100">
        <f t="shared" si="50"/>
        <v>1</v>
      </c>
      <c r="W43" s="100">
        <f t="shared" si="50"/>
        <v>1</v>
      </c>
      <c r="X43" s="100">
        <f t="shared" si="50"/>
        <v>1</v>
      </c>
      <c r="Y43" s="100" t="str">
        <f t="shared" si="50"/>
        <v/>
      </c>
      <c r="Z43" s="100" t="str">
        <f t="shared" si="50"/>
        <v/>
      </c>
      <c r="AA43" s="100">
        <f t="shared" si="50"/>
        <v>1</v>
      </c>
      <c r="AB43" s="100">
        <f t="shared" si="50"/>
        <v>1</v>
      </c>
      <c r="AC43" s="100">
        <f t="shared" si="50"/>
        <v>1</v>
      </c>
      <c r="AD43" s="100">
        <f t="shared" si="50"/>
        <v>1</v>
      </c>
      <c r="AE43" s="100" t="str">
        <f t="shared" si="50"/>
        <v/>
      </c>
      <c r="AF43" s="100">
        <f t="shared" si="50"/>
        <v>1</v>
      </c>
      <c r="AG43" s="100">
        <f t="shared" si="50"/>
        <v>0</v>
      </c>
      <c r="AH43" s="100">
        <f t="shared" si="50"/>
        <v>0</v>
      </c>
      <c r="AI43" s="100">
        <f t="shared" si="50"/>
        <v>0</v>
      </c>
      <c r="AJ43" s="100" t="str">
        <f t="shared" si="50"/>
        <v/>
      </c>
      <c r="AK43" s="100" t="str">
        <f t="shared" si="50"/>
        <v/>
      </c>
    </row>
    <row r="44" spans="1:37" ht="6.75" hidden="1" customHeight="1" x14ac:dyDescent="0.35">
      <c r="A44" s="296"/>
      <c r="B44" s="100">
        <f>B41</f>
        <v>0</v>
      </c>
      <c r="C44" s="100">
        <f t="shared" ref="C44:AK44" si="51">C41</f>
        <v>1</v>
      </c>
      <c r="D44" s="100">
        <f t="shared" si="51"/>
        <v>1</v>
      </c>
      <c r="E44" s="100">
        <f t="shared" si="51"/>
        <v>1</v>
      </c>
      <c r="F44" s="100">
        <f t="shared" si="51"/>
        <v>1</v>
      </c>
      <c r="G44" s="100" t="str">
        <f t="shared" si="51"/>
        <v/>
      </c>
      <c r="H44" s="100">
        <f t="shared" si="51"/>
        <v>1</v>
      </c>
      <c r="I44" s="100">
        <f t="shared" si="51"/>
        <v>1</v>
      </c>
      <c r="J44" s="100">
        <f t="shared" si="51"/>
        <v>1</v>
      </c>
      <c r="K44" s="100">
        <f t="shared" si="51"/>
        <v>0</v>
      </c>
      <c r="L44" s="100" t="str">
        <f t="shared" si="51"/>
        <v/>
      </c>
      <c r="M44" s="100" t="str">
        <f t="shared" si="51"/>
        <v/>
      </c>
      <c r="N44" s="100">
        <f t="shared" si="51"/>
        <v>1</v>
      </c>
      <c r="O44" s="100">
        <f t="shared" si="51"/>
        <v>1</v>
      </c>
      <c r="P44" s="100">
        <f t="shared" si="51"/>
        <v>1</v>
      </c>
      <c r="Q44" s="100">
        <f t="shared" si="51"/>
        <v>0</v>
      </c>
      <c r="R44" s="100" t="str">
        <f t="shared" si="51"/>
        <v/>
      </c>
      <c r="S44" s="100" t="str">
        <f t="shared" si="51"/>
        <v/>
      </c>
      <c r="T44" s="100">
        <f t="shared" si="51"/>
        <v>1</v>
      </c>
      <c r="U44" s="100">
        <f t="shared" si="51"/>
        <v>1</v>
      </c>
      <c r="V44" s="100">
        <f t="shared" si="51"/>
        <v>1</v>
      </c>
      <c r="W44" s="100">
        <f t="shared" si="51"/>
        <v>1</v>
      </c>
      <c r="X44" s="100">
        <f t="shared" si="51"/>
        <v>1</v>
      </c>
      <c r="Y44" s="100" t="str">
        <f t="shared" si="51"/>
        <v/>
      </c>
      <c r="Z44" s="100" t="str">
        <f t="shared" si="51"/>
        <v/>
      </c>
      <c r="AA44" s="100">
        <f t="shared" si="51"/>
        <v>1</v>
      </c>
      <c r="AB44" s="100">
        <f t="shared" si="51"/>
        <v>1</v>
      </c>
      <c r="AC44" s="100">
        <f t="shared" si="51"/>
        <v>1</v>
      </c>
      <c r="AD44" s="100">
        <f t="shared" si="51"/>
        <v>1</v>
      </c>
      <c r="AE44" s="100" t="str">
        <f t="shared" si="51"/>
        <v/>
      </c>
      <c r="AF44" s="100">
        <f t="shared" si="51"/>
        <v>1</v>
      </c>
      <c r="AG44" s="100">
        <f t="shared" si="51"/>
        <v>0</v>
      </c>
      <c r="AH44" s="100">
        <f t="shared" si="51"/>
        <v>0</v>
      </c>
      <c r="AI44" s="100">
        <f t="shared" si="51"/>
        <v>0</v>
      </c>
      <c r="AJ44" s="100" t="str">
        <f t="shared" si="51"/>
        <v/>
      </c>
      <c r="AK44" s="100" t="str">
        <f t="shared" si="51"/>
        <v/>
      </c>
    </row>
    <row r="45" spans="1:37" ht="6.75" hidden="1" customHeight="1" x14ac:dyDescent="0.35">
      <c r="A45" s="296"/>
      <c r="B45" s="100">
        <f>B41</f>
        <v>0</v>
      </c>
      <c r="C45" s="100">
        <f t="shared" ref="C45:AK45" si="52">C41</f>
        <v>1</v>
      </c>
      <c r="D45" s="100">
        <f t="shared" si="52"/>
        <v>1</v>
      </c>
      <c r="E45" s="100">
        <f t="shared" si="52"/>
        <v>1</v>
      </c>
      <c r="F45" s="100">
        <f t="shared" si="52"/>
        <v>1</v>
      </c>
      <c r="G45" s="100" t="str">
        <f t="shared" si="52"/>
        <v/>
      </c>
      <c r="H45" s="100">
        <f t="shared" si="52"/>
        <v>1</v>
      </c>
      <c r="I45" s="100">
        <f t="shared" si="52"/>
        <v>1</v>
      </c>
      <c r="J45" s="100">
        <f t="shared" si="52"/>
        <v>1</v>
      </c>
      <c r="K45" s="100">
        <f t="shared" si="52"/>
        <v>0</v>
      </c>
      <c r="L45" s="100" t="str">
        <f t="shared" si="52"/>
        <v/>
      </c>
      <c r="M45" s="100" t="str">
        <f t="shared" si="52"/>
        <v/>
      </c>
      <c r="N45" s="100">
        <f t="shared" si="52"/>
        <v>1</v>
      </c>
      <c r="O45" s="100">
        <f t="shared" si="52"/>
        <v>1</v>
      </c>
      <c r="P45" s="100">
        <f t="shared" si="52"/>
        <v>1</v>
      </c>
      <c r="Q45" s="100">
        <f t="shared" si="52"/>
        <v>0</v>
      </c>
      <c r="R45" s="100" t="str">
        <f t="shared" si="52"/>
        <v/>
      </c>
      <c r="S45" s="100" t="str">
        <f t="shared" si="52"/>
        <v/>
      </c>
      <c r="T45" s="100">
        <f t="shared" si="52"/>
        <v>1</v>
      </c>
      <c r="U45" s="100">
        <f t="shared" si="52"/>
        <v>1</v>
      </c>
      <c r="V45" s="100">
        <f t="shared" si="52"/>
        <v>1</v>
      </c>
      <c r="W45" s="100">
        <f t="shared" si="52"/>
        <v>1</v>
      </c>
      <c r="X45" s="100">
        <f t="shared" si="52"/>
        <v>1</v>
      </c>
      <c r="Y45" s="100" t="str">
        <f t="shared" si="52"/>
        <v/>
      </c>
      <c r="Z45" s="100" t="str">
        <f t="shared" si="52"/>
        <v/>
      </c>
      <c r="AA45" s="100">
        <f t="shared" si="52"/>
        <v>1</v>
      </c>
      <c r="AB45" s="100">
        <f t="shared" si="52"/>
        <v>1</v>
      </c>
      <c r="AC45" s="100">
        <f t="shared" si="52"/>
        <v>1</v>
      </c>
      <c r="AD45" s="100">
        <f t="shared" si="52"/>
        <v>1</v>
      </c>
      <c r="AE45" s="100" t="str">
        <f t="shared" si="52"/>
        <v/>
      </c>
      <c r="AF45" s="100">
        <f t="shared" si="52"/>
        <v>1</v>
      </c>
      <c r="AG45" s="100">
        <f t="shared" si="52"/>
        <v>0</v>
      </c>
      <c r="AH45" s="100">
        <f t="shared" si="52"/>
        <v>0</v>
      </c>
      <c r="AI45" s="100">
        <f t="shared" si="52"/>
        <v>0</v>
      </c>
      <c r="AJ45" s="100" t="str">
        <f t="shared" si="52"/>
        <v/>
      </c>
      <c r="AK45" s="100" t="str">
        <f t="shared" si="52"/>
        <v/>
      </c>
    </row>
    <row r="46" spans="1:37" ht="6.75" hidden="1" customHeight="1" x14ac:dyDescent="0.35">
      <c r="A46" s="296" t="s">
        <v>7</v>
      </c>
      <c r="B46" s="100">
        <f t="shared" ref="B46:G46" si="53">IF(NOT(ISBLANK(B18)),B18,"")</f>
        <v>1</v>
      </c>
      <c r="C46" s="100">
        <f t="shared" si="53"/>
        <v>1</v>
      </c>
      <c r="D46" s="100">
        <f t="shared" si="53"/>
        <v>1</v>
      </c>
      <c r="E46" s="100">
        <f t="shared" si="53"/>
        <v>1</v>
      </c>
      <c r="F46" s="100">
        <f t="shared" si="53"/>
        <v>1</v>
      </c>
      <c r="G46" s="100" t="str">
        <f t="shared" si="53"/>
        <v/>
      </c>
      <c r="H46" s="100">
        <f t="shared" ref="H46:M46" si="54">IF(NOT(ISBLANK(I18)),I18,"")</f>
        <v>0</v>
      </c>
      <c r="I46" s="100">
        <f t="shared" si="54"/>
        <v>1</v>
      </c>
      <c r="J46" s="100">
        <f t="shared" si="54"/>
        <v>1</v>
      </c>
      <c r="K46" s="100">
        <f t="shared" si="54"/>
        <v>0</v>
      </c>
      <c r="L46" s="100" t="str">
        <f t="shared" si="54"/>
        <v/>
      </c>
      <c r="M46" s="100" t="str">
        <f t="shared" si="54"/>
        <v/>
      </c>
      <c r="N46" s="100">
        <f t="shared" ref="N46:S46" si="55">IF(NOT(ISBLANK(P18)),P18,"")</f>
        <v>1</v>
      </c>
      <c r="O46" s="100">
        <f t="shared" si="55"/>
        <v>1</v>
      </c>
      <c r="P46" s="100">
        <f t="shared" si="55"/>
        <v>1</v>
      </c>
      <c r="Q46" s="100">
        <f t="shared" si="55"/>
        <v>1</v>
      </c>
      <c r="R46" s="100" t="str">
        <f t="shared" si="55"/>
        <v/>
      </c>
      <c r="S46" s="100" t="str">
        <f t="shared" si="55"/>
        <v/>
      </c>
      <c r="T46" s="100">
        <f t="shared" ref="T46:Y46" si="56">IF(NOT(ISBLANK(W18)),W18,"")</f>
        <v>1</v>
      </c>
      <c r="U46" s="100">
        <f t="shared" si="56"/>
        <v>1</v>
      </c>
      <c r="V46" s="100">
        <f t="shared" si="56"/>
        <v>1</v>
      </c>
      <c r="W46" s="100">
        <f t="shared" si="56"/>
        <v>1</v>
      </c>
      <c r="X46" s="100" t="str">
        <f t="shared" si="56"/>
        <v/>
      </c>
      <c r="Y46" s="100" t="str">
        <f t="shared" si="56"/>
        <v/>
      </c>
      <c r="Z46" s="100">
        <f t="shared" ref="Z46:AE46" si="57">IF(NOT(ISBLANK(AD18)),AD18,"")</f>
        <v>0</v>
      </c>
      <c r="AA46" s="100">
        <f t="shared" si="57"/>
        <v>1</v>
      </c>
      <c r="AB46" s="100">
        <f t="shared" si="57"/>
        <v>1</v>
      </c>
      <c r="AC46" s="100">
        <f t="shared" si="57"/>
        <v>1</v>
      </c>
      <c r="AD46" s="100">
        <f t="shared" si="57"/>
        <v>1</v>
      </c>
      <c r="AE46" s="100" t="str">
        <f t="shared" si="57"/>
        <v/>
      </c>
      <c r="AF46" s="100">
        <f t="shared" ref="AF46:AK46" si="58">IF(NOT(ISBLANK(AK18)),AK18,"")</f>
        <v>1</v>
      </c>
      <c r="AG46" s="100">
        <f t="shared" si="58"/>
        <v>0</v>
      </c>
      <c r="AH46" s="100">
        <f t="shared" si="58"/>
        <v>0</v>
      </c>
      <c r="AI46" s="100">
        <f t="shared" si="58"/>
        <v>0</v>
      </c>
      <c r="AJ46" s="100" t="str">
        <f t="shared" si="58"/>
        <v/>
      </c>
      <c r="AK46" s="100" t="str">
        <f t="shared" si="58"/>
        <v/>
      </c>
    </row>
    <row r="47" spans="1:37" ht="6.75" hidden="1" customHeight="1" x14ac:dyDescent="0.35">
      <c r="A47" s="296"/>
      <c r="B47" s="100">
        <f>B46</f>
        <v>1</v>
      </c>
      <c r="C47" s="100">
        <f t="shared" ref="C47:AJ47" si="59">C46</f>
        <v>1</v>
      </c>
      <c r="D47" s="100">
        <f t="shared" si="59"/>
        <v>1</v>
      </c>
      <c r="E47" s="100">
        <f t="shared" si="59"/>
        <v>1</v>
      </c>
      <c r="F47" s="100">
        <f t="shared" si="59"/>
        <v>1</v>
      </c>
      <c r="G47" s="100" t="str">
        <f t="shared" si="59"/>
        <v/>
      </c>
      <c r="H47" s="100">
        <f t="shared" si="59"/>
        <v>0</v>
      </c>
      <c r="I47" s="100">
        <f t="shared" si="59"/>
        <v>1</v>
      </c>
      <c r="J47" s="100">
        <f t="shared" si="59"/>
        <v>1</v>
      </c>
      <c r="K47" s="100">
        <f t="shared" si="59"/>
        <v>0</v>
      </c>
      <c r="L47" s="100" t="str">
        <f t="shared" si="59"/>
        <v/>
      </c>
      <c r="M47" s="100" t="str">
        <f t="shared" si="59"/>
        <v/>
      </c>
      <c r="N47" s="100">
        <f t="shared" si="59"/>
        <v>1</v>
      </c>
      <c r="O47" s="100">
        <f t="shared" si="59"/>
        <v>1</v>
      </c>
      <c r="P47" s="100">
        <f t="shared" si="59"/>
        <v>1</v>
      </c>
      <c r="Q47" s="100">
        <f t="shared" si="59"/>
        <v>1</v>
      </c>
      <c r="R47" s="100" t="str">
        <f t="shared" si="59"/>
        <v/>
      </c>
      <c r="S47" s="100" t="str">
        <f t="shared" si="59"/>
        <v/>
      </c>
      <c r="T47" s="100">
        <f t="shared" si="59"/>
        <v>1</v>
      </c>
      <c r="U47" s="100">
        <f t="shared" si="59"/>
        <v>1</v>
      </c>
      <c r="V47" s="100">
        <f t="shared" si="59"/>
        <v>1</v>
      </c>
      <c r="W47" s="100">
        <f t="shared" si="59"/>
        <v>1</v>
      </c>
      <c r="X47" s="100" t="str">
        <f t="shared" si="59"/>
        <v/>
      </c>
      <c r="Y47" s="100" t="str">
        <f t="shared" si="59"/>
        <v/>
      </c>
      <c r="Z47" s="100">
        <f t="shared" si="59"/>
        <v>0</v>
      </c>
      <c r="AA47" s="100">
        <f t="shared" si="59"/>
        <v>1</v>
      </c>
      <c r="AB47" s="100">
        <f t="shared" si="59"/>
        <v>1</v>
      </c>
      <c r="AC47" s="100">
        <f t="shared" si="59"/>
        <v>1</v>
      </c>
      <c r="AD47" s="100">
        <f t="shared" si="59"/>
        <v>1</v>
      </c>
      <c r="AE47" s="100" t="str">
        <f t="shared" si="59"/>
        <v/>
      </c>
      <c r="AF47" s="100">
        <f t="shared" si="59"/>
        <v>1</v>
      </c>
      <c r="AG47" s="100">
        <f t="shared" si="59"/>
        <v>0</v>
      </c>
      <c r="AH47" s="100">
        <f t="shared" si="59"/>
        <v>0</v>
      </c>
      <c r="AI47" s="100">
        <f t="shared" si="59"/>
        <v>0</v>
      </c>
      <c r="AJ47" s="100" t="str">
        <f t="shared" si="59"/>
        <v/>
      </c>
      <c r="AK47" s="100" t="str">
        <f>AK46</f>
        <v/>
      </c>
    </row>
    <row r="48" spans="1:37" ht="6.75" hidden="1" customHeight="1" x14ac:dyDescent="0.35">
      <c r="A48" s="296"/>
      <c r="B48" s="100">
        <f>B46</f>
        <v>1</v>
      </c>
      <c r="C48" s="100">
        <f t="shared" ref="C48:AJ48" si="60">C46</f>
        <v>1</v>
      </c>
      <c r="D48" s="100">
        <f t="shared" si="60"/>
        <v>1</v>
      </c>
      <c r="E48" s="100">
        <f t="shared" si="60"/>
        <v>1</v>
      </c>
      <c r="F48" s="100">
        <f t="shared" si="60"/>
        <v>1</v>
      </c>
      <c r="G48" s="100" t="str">
        <f t="shared" si="60"/>
        <v/>
      </c>
      <c r="H48" s="100">
        <f t="shared" si="60"/>
        <v>0</v>
      </c>
      <c r="I48" s="100">
        <f t="shared" si="60"/>
        <v>1</v>
      </c>
      <c r="J48" s="100">
        <f t="shared" si="60"/>
        <v>1</v>
      </c>
      <c r="K48" s="100">
        <f t="shared" si="60"/>
        <v>0</v>
      </c>
      <c r="L48" s="100" t="str">
        <f t="shared" si="60"/>
        <v/>
      </c>
      <c r="M48" s="100" t="str">
        <f t="shared" si="60"/>
        <v/>
      </c>
      <c r="N48" s="100">
        <f t="shared" si="60"/>
        <v>1</v>
      </c>
      <c r="O48" s="100">
        <f t="shared" si="60"/>
        <v>1</v>
      </c>
      <c r="P48" s="100">
        <f t="shared" si="60"/>
        <v>1</v>
      </c>
      <c r="Q48" s="100">
        <f t="shared" si="60"/>
        <v>1</v>
      </c>
      <c r="R48" s="100" t="str">
        <f t="shared" si="60"/>
        <v/>
      </c>
      <c r="S48" s="100" t="str">
        <f t="shared" si="60"/>
        <v/>
      </c>
      <c r="T48" s="100">
        <f t="shared" si="60"/>
        <v>1</v>
      </c>
      <c r="U48" s="100">
        <f t="shared" si="60"/>
        <v>1</v>
      </c>
      <c r="V48" s="100">
        <f t="shared" si="60"/>
        <v>1</v>
      </c>
      <c r="W48" s="100">
        <f t="shared" si="60"/>
        <v>1</v>
      </c>
      <c r="X48" s="100" t="str">
        <f t="shared" si="60"/>
        <v/>
      </c>
      <c r="Y48" s="100" t="str">
        <f t="shared" si="60"/>
        <v/>
      </c>
      <c r="Z48" s="100">
        <f t="shared" si="60"/>
        <v>0</v>
      </c>
      <c r="AA48" s="100">
        <f t="shared" si="60"/>
        <v>1</v>
      </c>
      <c r="AB48" s="100">
        <f t="shared" si="60"/>
        <v>1</v>
      </c>
      <c r="AC48" s="100">
        <f t="shared" si="60"/>
        <v>1</v>
      </c>
      <c r="AD48" s="100">
        <f t="shared" si="60"/>
        <v>1</v>
      </c>
      <c r="AE48" s="100" t="str">
        <f t="shared" si="60"/>
        <v/>
      </c>
      <c r="AF48" s="100">
        <f t="shared" si="60"/>
        <v>1</v>
      </c>
      <c r="AG48" s="100">
        <f t="shared" si="60"/>
        <v>0</v>
      </c>
      <c r="AH48" s="100">
        <f t="shared" si="60"/>
        <v>0</v>
      </c>
      <c r="AI48" s="100">
        <f t="shared" si="60"/>
        <v>0</v>
      </c>
      <c r="AJ48" s="100" t="str">
        <f t="shared" si="60"/>
        <v/>
      </c>
      <c r="AK48" s="100" t="str">
        <f>AK46</f>
        <v/>
      </c>
    </row>
    <row r="49" spans="1:68" ht="6.75" hidden="1" customHeight="1" x14ac:dyDescent="0.35">
      <c r="A49" s="296"/>
      <c r="B49" s="100">
        <f>B46</f>
        <v>1</v>
      </c>
      <c r="C49" s="100">
        <f t="shared" ref="C49:AJ49" si="61">C46</f>
        <v>1</v>
      </c>
      <c r="D49" s="100">
        <f t="shared" si="61"/>
        <v>1</v>
      </c>
      <c r="E49" s="100">
        <f t="shared" si="61"/>
        <v>1</v>
      </c>
      <c r="F49" s="100">
        <f t="shared" si="61"/>
        <v>1</v>
      </c>
      <c r="G49" s="100" t="str">
        <f t="shared" si="61"/>
        <v/>
      </c>
      <c r="H49" s="100">
        <f t="shared" si="61"/>
        <v>0</v>
      </c>
      <c r="I49" s="100">
        <f t="shared" si="61"/>
        <v>1</v>
      </c>
      <c r="J49" s="100">
        <f t="shared" si="61"/>
        <v>1</v>
      </c>
      <c r="K49" s="100">
        <f t="shared" si="61"/>
        <v>0</v>
      </c>
      <c r="L49" s="100" t="str">
        <f t="shared" si="61"/>
        <v/>
      </c>
      <c r="M49" s="100" t="str">
        <f t="shared" si="61"/>
        <v/>
      </c>
      <c r="N49" s="100">
        <f t="shared" si="61"/>
        <v>1</v>
      </c>
      <c r="O49" s="100">
        <f t="shared" si="61"/>
        <v>1</v>
      </c>
      <c r="P49" s="100">
        <f t="shared" si="61"/>
        <v>1</v>
      </c>
      <c r="Q49" s="100">
        <f t="shared" si="61"/>
        <v>1</v>
      </c>
      <c r="R49" s="100" t="str">
        <f t="shared" si="61"/>
        <v/>
      </c>
      <c r="S49" s="100" t="str">
        <f t="shared" si="61"/>
        <v/>
      </c>
      <c r="T49" s="100">
        <f t="shared" si="61"/>
        <v>1</v>
      </c>
      <c r="U49" s="100">
        <f t="shared" si="61"/>
        <v>1</v>
      </c>
      <c r="V49" s="100">
        <f t="shared" si="61"/>
        <v>1</v>
      </c>
      <c r="W49" s="100">
        <f t="shared" si="61"/>
        <v>1</v>
      </c>
      <c r="X49" s="100" t="str">
        <f t="shared" si="61"/>
        <v/>
      </c>
      <c r="Y49" s="100" t="str">
        <f t="shared" si="61"/>
        <v/>
      </c>
      <c r="Z49" s="100">
        <f t="shared" si="61"/>
        <v>0</v>
      </c>
      <c r="AA49" s="100">
        <f t="shared" si="61"/>
        <v>1</v>
      </c>
      <c r="AB49" s="100">
        <f t="shared" si="61"/>
        <v>1</v>
      </c>
      <c r="AC49" s="100">
        <f t="shared" si="61"/>
        <v>1</v>
      </c>
      <c r="AD49" s="100">
        <f t="shared" si="61"/>
        <v>1</v>
      </c>
      <c r="AE49" s="100" t="str">
        <f t="shared" si="61"/>
        <v/>
      </c>
      <c r="AF49" s="100">
        <f t="shared" si="61"/>
        <v>1</v>
      </c>
      <c r="AG49" s="100">
        <f t="shared" si="61"/>
        <v>0</v>
      </c>
      <c r="AH49" s="100">
        <f t="shared" si="61"/>
        <v>0</v>
      </c>
      <c r="AI49" s="100">
        <f t="shared" si="61"/>
        <v>0</v>
      </c>
      <c r="AJ49" s="100" t="str">
        <f t="shared" si="61"/>
        <v/>
      </c>
      <c r="AK49" s="100" t="str">
        <f>AK46</f>
        <v/>
      </c>
    </row>
    <row r="50" spans="1:68" ht="6.75" hidden="1" customHeight="1" x14ac:dyDescent="0.35">
      <c r="A50" s="296"/>
      <c r="B50" s="100">
        <f>B46</f>
        <v>1</v>
      </c>
      <c r="C50" s="100">
        <f t="shared" ref="C50:AJ50" si="62">C46</f>
        <v>1</v>
      </c>
      <c r="D50" s="100">
        <f t="shared" si="62"/>
        <v>1</v>
      </c>
      <c r="E50" s="100">
        <f t="shared" si="62"/>
        <v>1</v>
      </c>
      <c r="F50" s="100">
        <f t="shared" si="62"/>
        <v>1</v>
      </c>
      <c r="G50" s="100" t="str">
        <f t="shared" si="62"/>
        <v/>
      </c>
      <c r="H50" s="100">
        <f t="shared" si="62"/>
        <v>0</v>
      </c>
      <c r="I50" s="100">
        <f t="shared" si="62"/>
        <v>1</v>
      </c>
      <c r="J50" s="100">
        <f t="shared" si="62"/>
        <v>1</v>
      </c>
      <c r="K50" s="100">
        <f t="shared" si="62"/>
        <v>0</v>
      </c>
      <c r="L50" s="100" t="str">
        <f t="shared" si="62"/>
        <v/>
      </c>
      <c r="M50" s="100" t="str">
        <f t="shared" si="62"/>
        <v/>
      </c>
      <c r="N50" s="100">
        <f t="shared" si="62"/>
        <v>1</v>
      </c>
      <c r="O50" s="100">
        <f t="shared" si="62"/>
        <v>1</v>
      </c>
      <c r="P50" s="100">
        <f t="shared" si="62"/>
        <v>1</v>
      </c>
      <c r="Q50" s="100">
        <f t="shared" si="62"/>
        <v>1</v>
      </c>
      <c r="R50" s="100" t="str">
        <f t="shared" si="62"/>
        <v/>
      </c>
      <c r="S50" s="100" t="str">
        <f t="shared" si="62"/>
        <v/>
      </c>
      <c r="T50" s="100">
        <f t="shared" si="62"/>
        <v>1</v>
      </c>
      <c r="U50" s="100">
        <f t="shared" si="62"/>
        <v>1</v>
      </c>
      <c r="V50" s="100">
        <f t="shared" si="62"/>
        <v>1</v>
      </c>
      <c r="W50" s="100">
        <f t="shared" si="62"/>
        <v>1</v>
      </c>
      <c r="X50" s="100" t="str">
        <f t="shared" si="62"/>
        <v/>
      </c>
      <c r="Y50" s="100" t="str">
        <f t="shared" si="62"/>
        <v/>
      </c>
      <c r="Z50" s="100">
        <f t="shared" si="62"/>
        <v>0</v>
      </c>
      <c r="AA50" s="100">
        <f t="shared" si="62"/>
        <v>1</v>
      </c>
      <c r="AB50" s="100">
        <f t="shared" si="62"/>
        <v>1</v>
      </c>
      <c r="AC50" s="100">
        <f t="shared" si="62"/>
        <v>1</v>
      </c>
      <c r="AD50" s="100">
        <f t="shared" si="62"/>
        <v>1</v>
      </c>
      <c r="AE50" s="100" t="str">
        <f t="shared" si="62"/>
        <v/>
      </c>
      <c r="AF50" s="100">
        <f t="shared" si="62"/>
        <v>1</v>
      </c>
      <c r="AG50" s="100">
        <f t="shared" si="62"/>
        <v>0</v>
      </c>
      <c r="AH50" s="100">
        <f t="shared" si="62"/>
        <v>0</v>
      </c>
      <c r="AI50" s="100">
        <f t="shared" si="62"/>
        <v>0</v>
      </c>
      <c r="AJ50" s="100" t="str">
        <f t="shared" si="62"/>
        <v/>
      </c>
      <c r="AK50" s="100" t="str">
        <f>AK46</f>
        <v/>
      </c>
    </row>
    <row r="51" spans="1:68" s="98" customFormat="1" hidden="1" x14ac:dyDescent="0.35">
      <c r="A51" s="101"/>
      <c r="B51" s="99">
        <v>1</v>
      </c>
      <c r="C51" s="99">
        <v>2</v>
      </c>
      <c r="D51" s="99">
        <v>3</v>
      </c>
      <c r="E51" s="99">
        <v>4</v>
      </c>
      <c r="F51" s="99">
        <v>5</v>
      </c>
      <c r="G51" s="99">
        <v>6</v>
      </c>
      <c r="H51" s="99">
        <v>1</v>
      </c>
      <c r="I51" s="99">
        <v>2</v>
      </c>
      <c r="J51" s="99">
        <v>3</v>
      </c>
      <c r="K51" s="99">
        <v>4</v>
      </c>
      <c r="L51" s="99">
        <v>5</v>
      </c>
      <c r="M51" s="99">
        <v>6</v>
      </c>
      <c r="N51" s="99">
        <v>1</v>
      </c>
      <c r="O51" s="99">
        <v>2</v>
      </c>
      <c r="P51" s="99">
        <v>3</v>
      </c>
      <c r="Q51" s="99">
        <v>4</v>
      </c>
      <c r="R51" s="99">
        <v>5</v>
      </c>
      <c r="S51" s="99">
        <v>6</v>
      </c>
      <c r="T51" s="99">
        <v>1</v>
      </c>
      <c r="U51" s="99">
        <v>2</v>
      </c>
      <c r="V51" s="99">
        <v>3</v>
      </c>
      <c r="W51" s="99">
        <v>4</v>
      </c>
      <c r="X51" s="99">
        <v>5</v>
      </c>
      <c r="Y51" s="99">
        <v>6</v>
      </c>
      <c r="Z51" s="99">
        <v>1</v>
      </c>
      <c r="AA51" s="99">
        <v>2</v>
      </c>
      <c r="AB51" s="99">
        <v>3</v>
      </c>
      <c r="AC51" s="99">
        <v>4</v>
      </c>
      <c r="AD51" s="99">
        <v>5</v>
      </c>
      <c r="AE51" s="99">
        <v>6</v>
      </c>
      <c r="AF51" s="99">
        <v>1</v>
      </c>
      <c r="AG51" s="99">
        <v>2</v>
      </c>
      <c r="AH51" s="99">
        <v>3</v>
      </c>
      <c r="AI51" s="99">
        <v>4</v>
      </c>
      <c r="AJ51" s="99">
        <v>5</v>
      </c>
      <c r="AK51" s="99">
        <v>6</v>
      </c>
      <c r="AL51"/>
      <c r="AM51"/>
      <c r="AN51"/>
      <c r="AO51"/>
      <c r="AP51"/>
      <c r="AQ51"/>
      <c r="AR51"/>
      <c r="AS51"/>
      <c r="AT51"/>
      <c r="AU51"/>
      <c r="AV51"/>
      <c r="AW51"/>
      <c r="AX51"/>
      <c r="AY51"/>
      <c r="AZ51"/>
      <c r="BA51"/>
      <c r="BB51"/>
      <c r="BC51"/>
      <c r="BD51"/>
      <c r="BE51"/>
      <c r="BF51"/>
      <c r="BG51"/>
      <c r="BH51"/>
      <c r="BI51"/>
      <c r="BJ51"/>
      <c r="BK51"/>
      <c r="BL51"/>
      <c r="BM51"/>
      <c r="BN51"/>
      <c r="BO51"/>
      <c r="BP51"/>
    </row>
    <row r="52" spans="1:68" ht="7.5" hidden="1" customHeight="1" x14ac:dyDescent="0.35">
      <c r="A52" s="297" t="s">
        <v>2</v>
      </c>
      <c r="B52" s="107" t="str">
        <f>IF(NOT(ISBLANK(B4)),B4,"")</f>
        <v/>
      </c>
      <c r="C52" s="107">
        <f t="shared" ref="C52:G52" si="63">IF(NOT(ISBLANK(C4)),C4,"")</f>
        <v>0</v>
      </c>
      <c r="D52" s="107">
        <f t="shared" si="63"/>
        <v>0</v>
      </c>
      <c r="E52" s="107">
        <f t="shared" si="63"/>
        <v>1</v>
      </c>
      <c r="F52" s="107">
        <f t="shared" si="63"/>
        <v>1</v>
      </c>
      <c r="G52" s="107" t="str">
        <f t="shared" si="63"/>
        <v/>
      </c>
      <c r="H52" s="107" t="str">
        <f t="shared" ref="H52:M52" si="64">IF(NOT(ISBLANK(I4)),I4,"")</f>
        <v/>
      </c>
      <c r="I52" s="107">
        <f t="shared" si="64"/>
        <v>1</v>
      </c>
      <c r="J52" s="107">
        <f t="shared" si="64"/>
        <v>1</v>
      </c>
      <c r="K52" s="107">
        <f t="shared" si="64"/>
        <v>0</v>
      </c>
      <c r="L52" s="107">
        <f t="shared" si="64"/>
        <v>1</v>
      </c>
      <c r="M52" s="107">
        <f t="shared" si="64"/>
        <v>1</v>
      </c>
      <c r="N52" s="107" t="str">
        <f t="shared" ref="N52:S52" si="65">IF(NOT(ISBLANK(P4)),P4,"")</f>
        <v/>
      </c>
      <c r="O52" s="107">
        <f t="shared" si="65"/>
        <v>1</v>
      </c>
      <c r="P52" s="107">
        <f t="shared" si="65"/>
        <v>0</v>
      </c>
      <c r="Q52" s="107">
        <f t="shared" si="65"/>
        <v>1</v>
      </c>
      <c r="R52" s="107">
        <f t="shared" si="65"/>
        <v>1</v>
      </c>
      <c r="S52" s="107" t="str">
        <f t="shared" si="65"/>
        <v/>
      </c>
      <c r="T52" s="107" t="str">
        <f t="shared" ref="T52:Y52" si="66">IF(NOT(ISBLANK(W4)),W4,"")</f>
        <v/>
      </c>
      <c r="U52" s="107">
        <f t="shared" si="66"/>
        <v>1</v>
      </c>
      <c r="V52" s="107">
        <f t="shared" si="66"/>
        <v>1</v>
      </c>
      <c r="W52" s="107">
        <f t="shared" si="66"/>
        <v>1</v>
      </c>
      <c r="X52" s="107">
        <f t="shared" si="66"/>
        <v>1</v>
      </c>
      <c r="Y52" s="107" t="str">
        <f t="shared" si="66"/>
        <v/>
      </c>
      <c r="Z52" s="107">
        <f t="shared" ref="Z52:AE52" si="67">IF(NOT(ISBLANK(AD4)),AD4,"")</f>
        <v>1</v>
      </c>
      <c r="AA52" s="107">
        <f t="shared" si="67"/>
        <v>1</v>
      </c>
      <c r="AB52" s="107">
        <f t="shared" si="67"/>
        <v>1</v>
      </c>
      <c r="AC52" s="107">
        <f t="shared" si="67"/>
        <v>1</v>
      </c>
      <c r="AD52" s="107">
        <f t="shared" si="67"/>
        <v>1</v>
      </c>
      <c r="AE52" s="107" t="str">
        <f t="shared" si="67"/>
        <v/>
      </c>
      <c r="AF52" s="107" t="str">
        <f t="shared" ref="AF52:AK52" si="68">IF(NOT(ISBLANK(AK4)),AK4,"")</f>
        <v/>
      </c>
      <c r="AG52" s="107">
        <f t="shared" si="68"/>
        <v>0</v>
      </c>
      <c r="AH52" s="107">
        <f t="shared" si="68"/>
        <v>0</v>
      </c>
      <c r="AI52" s="107">
        <f t="shared" si="68"/>
        <v>0</v>
      </c>
      <c r="AJ52" s="107">
        <f t="shared" si="68"/>
        <v>0</v>
      </c>
      <c r="AK52" s="107" t="str">
        <f t="shared" si="68"/>
        <v/>
      </c>
    </row>
    <row r="53" spans="1:68" ht="7.5" hidden="1" customHeight="1" x14ac:dyDescent="0.35">
      <c r="A53" s="298"/>
      <c r="B53" s="107" t="str">
        <f>B52</f>
        <v/>
      </c>
      <c r="C53" s="107">
        <f t="shared" ref="C53:G53" si="69">C52</f>
        <v>0</v>
      </c>
      <c r="D53" s="107">
        <f t="shared" si="69"/>
        <v>0</v>
      </c>
      <c r="E53" s="107">
        <f t="shared" si="69"/>
        <v>1</v>
      </c>
      <c r="F53" s="107">
        <f t="shared" si="69"/>
        <v>1</v>
      </c>
      <c r="G53" s="107" t="str">
        <f t="shared" si="69"/>
        <v/>
      </c>
      <c r="H53" s="107" t="str">
        <f t="shared" ref="H53:AK53" si="70">H52</f>
        <v/>
      </c>
      <c r="I53" s="107">
        <f t="shared" si="70"/>
        <v>1</v>
      </c>
      <c r="J53" s="107">
        <f t="shared" si="70"/>
        <v>1</v>
      </c>
      <c r="K53" s="107">
        <f t="shared" si="70"/>
        <v>0</v>
      </c>
      <c r="L53" s="107">
        <f t="shared" si="70"/>
        <v>1</v>
      </c>
      <c r="M53" s="107">
        <f t="shared" si="70"/>
        <v>1</v>
      </c>
      <c r="N53" s="107" t="str">
        <f t="shared" si="70"/>
        <v/>
      </c>
      <c r="O53" s="107">
        <f t="shared" si="70"/>
        <v>1</v>
      </c>
      <c r="P53" s="107">
        <f t="shared" si="70"/>
        <v>0</v>
      </c>
      <c r="Q53" s="107">
        <f t="shared" si="70"/>
        <v>1</v>
      </c>
      <c r="R53" s="107">
        <f t="shared" si="70"/>
        <v>1</v>
      </c>
      <c r="S53" s="107" t="str">
        <f t="shared" si="70"/>
        <v/>
      </c>
      <c r="T53" s="107" t="str">
        <f t="shared" si="70"/>
        <v/>
      </c>
      <c r="U53" s="107">
        <f t="shared" si="70"/>
        <v>1</v>
      </c>
      <c r="V53" s="107">
        <f t="shared" si="70"/>
        <v>1</v>
      </c>
      <c r="W53" s="107">
        <f t="shared" si="70"/>
        <v>1</v>
      </c>
      <c r="X53" s="107">
        <f t="shared" si="70"/>
        <v>1</v>
      </c>
      <c r="Y53" s="107" t="str">
        <f t="shared" si="70"/>
        <v/>
      </c>
      <c r="Z53" s="107">
        <f t="shared" si="70"/>
        <v>1</v>
      </c>
      <c r="AA53" s="107">
        <f t="shared" si="70"/>
        <v>1</v>
      </c>
      <c r="AB53" s="107">
        <f t="shared" si="70"/>
        <v>1</v>
      </c>
      <c r="AC53" s="107">
        <f t="shared" si="70"/>
        <v>1</v>
      </c>
      <c r="AD53" s="107">
        <f t="shared" si="70"/>
        <v>1</v>
      </c>
      <c r="AE53" s="107" t="str">
        <f t="shared" si="70"/>
        <v/>
      </c>
      <c r="AF53" s="107" t="str">
        <f t="shared" si="70"/>
        <v/>
      </c>
      <c r="AG53" s="107">
        <f t="shared" si="70"/>
        <v>0</v>
      </c>
      <c r="AH53" s="107">
        <f t="shared" si="70"/>
        <v>0</v>
      </c>
      <c r="AI53" s="107">
        <f t="shared" si="70"/>
        <v>0</v>
      </c>
      <c r="AJ53" s="107">
        <f t="shared" si="70"/>
        <v>0</v>
      </c>
      <c r="AK53" s="107" t="str">
        <f t="shared" si="70"/>
        <v/>
      </c>
    </row>
    <row r="54" spans="1:68" ht="7.5" hidden="1" customHeight="1" x14ac:dyDescent="0.35">
      <c r="A54" s="298"/>
      <c r="B54" s="107" t="str">
        <f t="shared" ref="B54:B56" si="71">B53</f>
        <v/>
      </c>
      <c r="C54" s="107">
        <f t="shared" ref="C54:C56" si="72">C53</f>
        <v>0</v>
      </c>
      <c r="D54" s="107">
        <f t="shared" ref="D54:D56" si="73">D53</f>
        <v>0</v>
      </c>
      <c r="E54" s="107">
        <f t="shared" ref="E54:E56" si="74">E53</f>
        <v>1</v>
      </c>
      <c r="F54" s="107">
        <f t="shared" ref="F54:F56" si="75">F53</f>
        <v>1</v>
      </c>
      <c r="G54" s="107" t="str">
        <f t="shared" ref="G54:G56" si="76">G53</f>
        <v/>
      </c>
      <c r="H54" s="107" t="str">
        <f t="shared" ref="H54:H56" si="77">H53</f>
        <v/>
      </c>
      <c r="I54" s="107">
        <f t="shared" ref="I54:I56" si="78">I53</f>
        <v>1</v>
      </c>
      <c r="J54" s="107">
        <f t="shared" ref="J54:J56" si="79">J53</f>
        <v>1</v>
      </c>
      <c r="K54" s="107">
        <f t="shared" ref="K54:K56" si="80">K53</f>
        <v>0</v>
      </c>
      <c r="L54" s="107">
        <f t="shared" ref="L54:L56" si="81">L53</f>
        <v>1</v>
      </c>
      <c r="M54" s="107">
        <f t="shared" ref="M54:M56" si="82">M53</f>
        <v>1</v>
      </c>
      <c r="N54" s="107" t="str">
        <f t="shared" ref="N54:N56" si="83">N53</f>
        <v/>
      </c>
      <c r="O54" s="107">
        <f t="shared" ref="O54:O56" si="84">O53</f>
        <v>1</v>
      </c>
      <c r="P54" s="107">
        <f t="shared" ref="P54:P56" si="85">P53</f>
        <v>0</v>
      </c>
      <c r="Q54" s="107">
        <f t="shared" ref="Q54:Q56" si="86">Q53</f>
        <v>1</v>
      </c>
      <c r="R54" s="107">
        <f t="shared" ref="R54:R56" si="87">R53</f>
        <v>1</v>
      </c>
      <c r="S54" s="107" t="str">
        <f t="shared" ref="S54:S56" si="88">S53</f>
        <v/>
      </c>
      <c r="T54" s="107" t="str">
        <f t="shared" ref="T54:T56" si="89">T53</f>
        <v/>
      </c>
      <c r="U54" s="107">
        <f t="shared" ref="U54:U56" si="90">U53</f>
        <v>1</v>
      </c>
      <c r="V54" s="107">
        <f t="shared" ref="V54:V56" si="91">V53</f>
        <v>1</v>
      </c>
      <c r="W54" s="107">
        <f t="shared" ref="W54:W56" si="92">W53</f>
        <v>1</v>
      </c>
      <c r="X54" s="107">
        <f t="shared" ref="X54:X56" si="93">X53</f>
        <v>1</v>
      </c>
      <c r="Y54" s="107" t="str">
        <f t="shared" ref="Y54:Y56" si="94">Y53</f>
        <v/>
      </c>
      <c r="Z54" s="107">
        <f t="shared" ref="Z54:Z56" si="95">Z53</f>
        <v>1</v>
      </c>
      <c r="AA54" s="107">
        <f t="shared" ref="AA54:AA56" si="96">AA53</f>
        <v>1</v>
      </c>
      <c r="AB54" s="107">
        <f t="shared" ref="AB54:AB56" si="97">AB53</f>
        <v>1</v>
      </c>
      <c r="AC54" s="107">
        <f t="shared" ref="AC54:AC56" si="98">AC53</f>
        <v>1</v>
      </c>
      <c r="AD54" s="107">
        <f t="shared" ref="AD54:AD56" si="99">AD53</f>
        <v>1</v>
      </c>
      <c r="AE54" s="107" t="str">
        <f t="shared" ref="AE54:AE56" si="100">AE53</f>
        <v/>
      </c>
      <c r="AF54" s="107" t="str">
        <f t="shared" ref="AF54:AF56" si="101">AF53</f>
        <v/>
      </c>
      <c r="AG54" s="107">
        <f t="shared" ref="AG54:AG56" si="102">AG53</f>
        <v>0</v>
      </c>
      <c r="AH54" s="107">
        <f t="shared" ref="AH54:AH56" si="103">AH53</f>
        <v>0</v>
      </c>
      <c r="AI54" s="107">
        <f t="shared" ref="AI54:AI56" si="104">AI53</f>
        <v>0</v>
      </c>
      <c r="AJ54" s="107">
        <f t="shared" ref="AJ54:AJ56" si="105">AJ53</f>
        <v>0</v>
      </c>
      <c r="AK54" s="107" t="str">
        <f t="shared" ref="AK54:AK56" si="106">AK53</f>
        <v/>
      </c>
    </row>
    <row r="55" spans="1:68" ht="7.5" hidden="1" customHeight="1" x14ac:dyDescent="0.35">
      <c r="A55" s="298"/>
      <c r="B55" s="107" t="str">
        <f t="shared" si="71"/>
        <v/>
      </c>
      <c r="C55" s="107">
        <f t="shared" si="72"/>
        <v>0</v>
      </c>
      <c r="D55" s="107">
        <f t="shared" si="73"/>
        <v>0</v>
      </c>
      <c r="E55" s="107">
        <f t="shared" si="74"/>
        <v>1</v>
      </c>
      <c r="F55" s="107">
        <f t="shared" si="75"/>
        <v>1</v>
      </c>
      <c r="G55" s="107" t="str">
        <f t="shared" si="76"/>
        <v/>
      </c>
      <c r="H55" s="107" t="str">
        <f t="shared" si="77"/>
        <v/>
      </c>
      <c r="I55" s="107">
        <f t="shared" si="78"/>
        <v>1</v>
      </c>
      <c r="J55" s="107">
        <f t="shared" si="79"/>
        <v>1</v>
      </c>
      <c r="K55" s="107">
        <f t="shared" si="80"/>
        <v>0</v>
      </c>
      <c r="L55" s="107">
        <f t="shared" si="81"/>
        <v>1</v>
      </c>
      <c r="M55" s="107">
        <f t="shared" si="82"/>
        <v>1</v>
      </c>
      <c r="N55" s="107" t="str">
        <f t="shared" si="83"/>
        <v/>
      </c>
      <c r="O55" s="107">
        <f t="shared" si="84"/>
        <v>1</v>
      </c>
      <c r="P55" s="107">
        <f t="shared" si="85"/>
        <v>0</v>
      </c>
      <c r="Q55" s="107">
        <f t="shared" si="86"/>
        <v>1</v>
      </c>
      <c r="R55" s="107">
        <f t="shared" si="87"/>
        <v>1</v>
      </c>
      <c r="S55" s="107" t="str">
        <f t="shared" si="88"/>
        <v/>
      </c>
      <c r="T55" s="107" t="str">
        <f t="shared" si="89"/>
        <v/>
      </c>
      <c r="U55" s="107">
        <f t="shared" si="90"/>
        <v>1</v>
      </c>
      <c r="V55" s="107">
        <f t="shared" si="91"/>
        <v>1</v>
      </c>
      <c r="W55" s="107">
        <f t="shared" si="92"/>
        <v>1</v>
      </c>
      <c r="X55" s="107">
        <f t="shared" si="93"/>
        <v>1</v>
      </c>
      <c r="Y55" s="107" t="str">
        <f t="shared" si="94"/>
        <v/>
      </c>
      <c r="Z55" s="107">
        <f t="shared" si="95"/>
        <v>1</v>
      </c>
      <c r="AA55" s="107">
        <f t="shared" si="96"/>
        <v>1</v>
      </c>
      <c r="AB55" s="107">
        <f t="shared" si="97"/>
        <v>1</v>
      </c>
      <c r="AC55" s="107">
        <f t="shared" si="98"/>
        <v>1</v>
      </c>
      <c r="AD55" s="107">
        <f t="shared" si="99"/>
        <v>1</v>
      </c>
      <c r="AE55" s="107" t="str">
        <f t="shared" si="100"/>
        <v/>
      </c>
      <c r="AF55" s="107" t="str">
        <f t="shared" si="101"/>
        <v/>
      </c>
      <c r="AG55" s="107">
        <f t="shared" si="102"/>
        <v>0</v>
      </c>
      <c r="AH55" s="107">
        <f t="shared" si="103"/>
        <v>0</v>
      </c>
      <c r="AI55" s="107">
        <f t="shared" si="104"/>
        <v>0</v>
      </c>
      <c r="AJ55" s="107">
        <f t="shared" si="105"/>
        <v>0</v>
      </c>
      <c r="AK55" s="107" t="str">
        <f t="shared" si="106"/>
        <v/>
      </c>
    </row>
    <row r="56" spans="1:68" ht="7.5" hidden="1" customHeight="1" x14ac:dyDescent="0.35">
      <c r="A56" s="299"/>
      <c r="B56" s="107" t="str">
        <f t="shared" si="71"/>
        <v/>
      </c>
      <c r="C56" s="107">
        <f t="shared" si="72"/>
        <v>0</v>
      </c>
      <c r="D56" s="107">
        <f t="shared" si="73"/>
        <v>0</v>
      </c>
      <c r="E56" s="107">
        <f t="shared" si="74"/>
        <v>1</v>
      </c>
      <c r="F56" s="107">
        <f t="shared" si="75"/>
        <v>1</v>
      </c>
      <c r="G56" s="107" t="str">
        <f t="shared" si="76"/>
        <v/>
      </c>
      <c r="H56" s="107" t="str">
        <f t="shared" si="77"/>
        <v/>
      </c>
      <c r="I56" s="107">
        <f t="shared" si="78"/>
        <v>1</v>
      </c>
      <c r="J56" s="107">
        <f t="shared" si="79"/>
        <v>1</v>
      </c>
      <c r="K56" s="107">
        <f t="shared" si="80"/>
        <v>0</v>
      </c>
      <c r="L56" s="107">
        <f t="shared" si="81"/>
        <v>1</v>
      </c>
      <c r="M56" s="107">
        <f t="shared" si="82"/>
        <v>1</v>
      </c>
      <c r="N56" s="107" t="str">
        <f t="shared" si="83"/>
        <v/>
      </c>
      <c r="O56" s="107">
        <f t="shared" si="84"/>
        <v>1</v>
      </c>
      <c r="P56" s="107">
        <f t="shared" si="85"/>
        <v>0</v>
      </c>
      <c r="Q56" s="107">
        <f t="shared" si="86"/>
        <v>1</v>
      </c>
      <c r="R56" s="107">
        <f t="shared" si="87"/>
        <v>1</v>
      </c>
      <c r="S56" s="107" t="str">
        <f t="shared" si="88"/>
        <v/>
      </c>
      <c r="T56" s="107" t="str">
        <f t="shared" si="89"/>
        <v/>
      </c>
      <c r="U56" s="107">
        <f t="shared" si="90"/>
        <v>1</v>
      </c>
      <c r="V56" s="107">
        <f t="shared" si="91"/>
        <v>1</v>
      </c>
      <c r="W56" s="107">
        <f t="shared" si="92"/>
        <v>1</v>
      </c>
      <c r="X56" s="107">
        <f t="shared" si="93"/>
        <v>1</v>
      </c>
      <c r="Y56" s="107" t="str">
        <f t="shared" si="94"/>
        <v/>
      </c>
      <c r="Z56" s="107">
        <f t="shared" si="95"/>
        <v>1</v>
      </c>
      <c r="AA56" s="107">
        <f t="shared" si="96"/>
        <v>1</v>
      </c>
      <c r="AB56" s="107">
        <f t="shared" si="97"/>
        <v>1</v>
      </c>
      <c r="AC56" s="107">
        <f t="shared" si="98"/>
        <v>1</v>
      </c>
      <c r="AD56" s="107">
        <f t="shared" si="99"/>
        <v>1</v>
      </c>
      <c r="AE56" s="107" t="str">
        <f t="shared" si="100"/>
        <v/>
      </c>
      <c r="AF56" s="107" t="str">
        <f t="shared" si="101"/>
        <v/>
      </c>
      <c r="AG56" s="107">
        <f t="shared" si="102"/>
        <v>0</v>
      </c>
      <c r="AH56" s="107">
        <f t="shared" si="103"/>
        <v>0</v>
      </c>
      <c r="AI56" s="107">
        <f t="shared" si="104"/>
        <v>0</v>
      </c>
      <c r="AJ56" s="107">
        <f t="shared" si="105"/>
        <v>0</v>
      </c>
      <c r="AK56" s="107" t="str">
        <f t="shared" si="106"/>
        <v/>
      </c>
    </row>
    <row r="57" spans="1:68" ht="7.5" hidden="1" customHeight="1" x14ac:dyDescent="0.35">
      <c r="A57" s="297" t="s">
        <v>3</v>
      </c>
      <c r="B57" s="107" t="str">
        <f>IF(NOT(ISBLANK(B5)),B5,"")</f>
        <v/>
      </c>
      <c r="C57" s="107">
        <f>IF(NOT(ISBLANK(C5)),C5,"")</f>
        <v>0</v>
      </c>
      <c r="D57" s="107">
        <f t="shared" ref="D57:G57" si="107">IF(NOT(ISBLANK(D5)),D5,"")</f>
        <v>0</v>
      </c>
      <c r="E57" s="107">
        <f t="shared" si="107"/>
        <v>1</v>
      </c>
      <c r="F57" s="107">
        <f t="shared" si="107"/>
        <v>1</v>
      </c>
      <c r="G57" s="107" t="str">
        <f t="shared" si="107"/>
        <v/>
      </c>
      <c r="H57" s="107" t="str">
        <f t="shared" ref="H57:M57" si="108">IF(NOT(ISBLANK(I5)),I5,"")</f>
        <v/>
      </c>
      <c r="I57" s="107">
        <f t="shared" si="108"/>
        <v>1</v>
      </c>
      <c r="J57" s="107">
        <f t="shared" si="108"/>
        <v>1</v>
      </c>
      <c r="K57" s="107">
        <f t="shared" si="108"/>
        <v>1</v>
      </c>
      <c r="L57" s="107">
        <f t="shared" si="108"/>
        <v>0</v>
      </c>
      <c r="M57" s="107" t="str">
        <f t="shared" si="108"/>
        <v/>
      </c>
      <c r="N57" s="107">
        <f t="shared" ref="N57:S57" si="109">IF(NOT(ISBLANK(P5)),P5,"")</f>
        <v>1</v>
      </c>
      <c r="O57" s="107">
        <f t="shared" si="109"/>
        <v>1</v>
      </c>
      <c r="P57" s="107">
        <f t="shared" si="109"/>
        <v>0</v>
      </c>
      <c r="Q57" s="107">
        <f t="shared" si="109"/>
        <v>1</v>
      </c>
      <c r="R57" s="107">
        <f t="shared" si="109"/>
        <v>1</v>
      </c>
      <c r="S57" s="107" t="str">
        <f t="shared" si="109"/>
        <v/>
      </c>
      <c r="T57" s="107" t="str">
        <f t="shared" ref="T57:Y57" si="110">IF(NOT(ISBLANK(W5)),W5,"")</f>
        <v/>
      </c>
      <c r="U57" s="107">
        <f t="shared" si="110"/>
        <v>1</v>
      </c>
      <c r="V57" s="107">
        <f t="shared" si="110"/>
        <v>1</v>
      </c>
      <c r="W57" s="107">
        <f t="shared" si="110"/>
        <v>1</v>
      </c>
      <c r="X57" s="107">
        <f t="shared" si="110"/>
        <v>1</v>
      </c>
      <c r="Y57" s="107" t="str">
        <f t="shared" si="110"/>
        <v/>
      </c>
      <c r="Z57" s="107">
        <f t="shared" ref="Z57:AE57" si="111">IF(NOT(ISBLANK(AD5)),AD5,"")</f>
        <v>1</v>
      </c>
      <c r="AA57" s="107">
        <f t="shared" si="111"/>
        <v>1</v>
      </c>
      <c r="AB57" s="107">
        <f t="shared" si="111"/>
        <v>1</v>
      </c>
      <c r="AC57" s="107">
        <f t="shared" si="111"/>
        <v>1</v>
      </c>
      <c r="AD57" s="107" t="str">
        <f t="shared" si="111"/>
        <v/>
      </c>
      <c r="AE57" s="107" t="str">
        <f t="shared" si="111"/>
        <v/>
      </c>
      <c r="AF57" s="107">
        <f t="shared" ref="AF57:AK57" si="112">IF(NOT(ISBLANK(AK5)),AK5,"")</f>
        <v>0</v>
      </c>
      <c r="AG57" s="107">
        <f t="shared" si="112"/>
        <v>0</v>
      </c>
      <c r="AH57" s="107">
        <f t="shared" si="112"/>
        <v>0</v>
      </c>
      <c r="AI57" s="107">
        <f t="shared" si="112"/>
        <v>0</v>
      </c>
      <c r="AJ57" s="107">
        <f t="shared" si="112"/>
        <v>0</v>
      </c>
      <c r="AK57" s="107" t="str">
        <f t="shared" si="112"/>
        <v/>
      </c>
    </row>
    <row r="58" spans="1:68" ht="7.5" hidden="1" customHeight="1" x14ac:dyDescent="0.35">
      <c r="A58" s="298"/>
      <c r="B58" s="107" t="str">
        <f>B57</f>
        <v/>
      </c>
      <c r="C58" s="107">
        <f t="shared" ref="C58:G58" si="113">C57</f>
        <v>0</v>
      </c>
      <c r="D58" s="107">
        <f t="shared" si="113"/>
        <v>0</v>
      </c>
      <c r="E58" s="107">
        <f t="shared" si="113"/>
        <v>1</v>
      </c>
      <c r="F58" s="107">
        <f t="shared" si="113"/>
        <v>1</v>
      </c>
      <c r="G58" s="107" t="str">
        <f t="shared" si="113"/>
        <v/>
      </c>
      <c r="H58" s="107" t="str">
        <f t="shared" ref="H58:AK58" si="114">H57</f>
        <v/>
      </c>
      <c r="I58" s="107">
        <f t="shared" si="114"/>
        <v>1</v>
      </c>
      <c r="J58" s="107">
        <f t="shared" si="114"/>
        <v>1</v>
      </c>
      <c r="K58" s="107">
        <f t="shared" si="114"/>
        <v>1</v>
      </c>
      <c r="L58" s="107">
        <f t="shared" si="114"/>
        <v>0</v>
      </c>
      <c r="M58" s="107" t="str">
        <f t="shared" si="114"/>
        <v/>
      </c>
      <c r="N58" s="107">
        <f t="shared" si="114"/>
        <v>1</v>
      </c>
      <c r="O58" s="107">
        <f t="shared" si="114"/>
        <v>1</v>
      </c>
      <c r="P58" s="107">
        <f t="shared" si="114"/>
        <v>0</v>
      </c>
      <c r="Q58" s="107">
        <f t="shared" si="114"/>
        <v>1</v>
      </c>
      <c r="R58" s="107">
        <f t="shared" si="114"/>
        <v>1</v>
      </c>
      <c r="S58" s="107" t="str">
        <f t="shared" si="114"/>
        <v/>
      </c>
      <c r="T58" s="107" t="str">
        <f t="shared" si="114"/>
        <v/>
      </c>
      <c r="U58" s="107">
        <f t="shared" si="114"/>
        <v>1</v>
      </c>
      <c r="V58" s="107">
        <f t="shared" si="114"/>
        <v>1</v>
      </c>
      <c r="W58" s="107">
        <f t="shared" si="114"/>
        <v>1</v>
      </c>
      <c r="X58" s="107">
        <f t="shared" si="114"/>
        <v>1</v>
      </c>
      <c r="Y58" s="107" t="str">
        <f t="shared" si="114"/>
        <v/>
      </c>
      <c r="Z58" s="107">
        <f t="shared" si="114"/>
        <v>1</v>
      </c>
      <c r="AA58" s="107">
        <f t="shared" si="114"/>
        <v>1</v>
      </c>
      <c r="AB58" s="107">
        <f t="shared" si="114"/>
        <v>1</v>
      </c>
      <c r="AC58" s="107">
        <f t="shared" si="114"/>
        <v>1</v>
      </c>
      <c r="AD58" s="107" t="str">
        <f t="shared" si="114"/>
        <v/>
      </c>
      <c r="AE58" s="107" t="str">
        <f t="shared" si="114"/>
        <v/>
      </c>
      <c r="AF58" s="107">
        <f t="shared" si="114"/>
        <v>0</v>
      </c>
      <c r="AG58" s="107">
        <f t="shared" si="114"/>
        <v>0</v>
      </c>
      <c r="AH58" s="107">
        <f t="shared" si="114"/>
        <v>0</v>
      </c>
      <c r="AI58" s="107">
        <f t="shared" si="114"/>
        <v>0</v>
      </c>
      <c r="AJ58" s="107">
        <f t="shared" si="114"/>
        <v>0</v>
      </c>
      <c r="AK58" s="107" t="str">
        <f t="shared" si="114"/>
        <v/>
      </c>
    </row>
    <row r="59" spans="1:68" ht="7.5" hidden="1" customHeight="1" x14ac:dyDescent="0.35">
      <c r="A59" s="298"/>
      <c r="B59" s="107" t="str">
        <f t="shared" ref="B59:B61" si="115">B58</f>
        <v/>
      </c>
      <c r="C59" s="107">
        <f t="shared" ref="C59:C61" si="116">C58</f>
        <v>0</v>
      </c>
      <c r="D59" s="107">
        <f t="shared" ref="D59:D61" si="117">D58</f>
        <v>0</v>
      </c>
      <c r="E59" s="107">
        <f t="shared" ref="E59:E61" si="118">E58</f>
        <v>1</v>
      </c>
      <c r="F59" s="107">
        <f t="shared" ref="F59:F61" si="119">F58</f>
        <v>1</v>
      </c>
      <c r="G59" s="107" t="str">
        <f t="shared" ref="G59:G61" si="120">G58</f>
        <v/>
      </c>
      <c r="H59" s="107" t="str">
        <f t="shared" ref="H59:H61" si="121">H58</f>
        <v/>
      </c>
      <c r="I59" s="107">
        <f t="shared" ref="I59:I61" si="122">I58</f>
        <v>1</v>
      </c>
      <c r="J59" s="107">
        <f t="shared" ref="J59:J61" si="123">J58</f>
        <v>1</v>
      </c>
      <c r="K59" s="107">
        <f t="shared" ref="K59:K61" si="124">K58</f>
        <v>1</v>
      </c>
      <c r="L59" s="107">
        <f t="shared" ref="L59:L61" si="125">L58</f>
        <v>0</v>
      </c>
      <c r="M59" s="107" t="str">
        <f t="shared" ref="M59:M61" si="126">M58</f>
        <v/>
      </c>
      <c r="N59" s="107">
        <f t="shared" ref="N59:N61" si="127">N58</f>
        <v>1</v>
      </c>
      <c r="O59" s="107">
        <f t="shared" ref="O59:O61" si="128">O58</f>
        <v>1</v>
      </c>
      <c r="P59" s="107">
        <f t="shared" ref="P59:P61" si="129">P58</f>
        <v>0</v>
      </c>
      <c r="Q59" s="107">
        <f t="shared" ref="Q59:Q61" si="130">Q58</f>
        <v>1</v>
      </c>
      <c r="R59" s="107">
        <f t="shared" ref="R59:R61" si="131">R58</f>
        <v>1</v>
      </c>
      <c r="S59" s="107" t="str">
        <f t="shared" ref="S59:S61" si="132">S58</f>
        <v/>
      </c>
      <c r="T59" s="107" t="str">
        <f t="shared" ref="T59:T61" si="133">T58</f>
        <v/>
      </c>
      <c r="U59" s="107">
        <f t="shared" ref="U59:U61" si="134">U58</f>
        <v>1</v>
      </c>
      <c r="V59" s="107">
        <f t="shared" ref="V59:V61" si="135">V58</f>
        <v>1</v>
      </c>
      <c r="W59" s="107">
        <f t="shared" ref="W59:W61" si="136">W58</f>
        <v>1</v>
      </c>
      <c r="X59" s="107">
        <f t="shared" ref="X59:X61" si="137">X58</f>
        <v>1</v>
      </c>
      <c r="Y59" s="107" t="str">
        <f t="shared" ref="Y59:Y61" si="138">Y58</f>
        <v/>
      </c>
      <c r="Z59" s="107">
        <f t="shared" ref="Z59:Z61" si="139">Z58</f>
        <v>1</v>
      </c>
      <c r="AA59" s="107">
        <f t="shared" ref="AA59:AA61" si="140">AA58</f>
        <v>1</v>
      </c>
      <c r="AB59" s="107">
        <f t="shared" ref="AB59:AB61" si="141">AB58</f>
        <v>1</v>
      </c>
      <c r="AC59" s="107">
        <f t="shared" ref="AC59:AC61" si="142">AC58</f>
        <v>1</v>
      </c>
      <c r="AD59" s="107" t="str">
        <f t="shared" ref="AD59:AD61" si="143">AD58</f>
        <v/>
      </c>
      <c r="AE59" s="107" t="str">
        <f t="shared" ref="AE59:AE61" si="144">AE58</f>
        <v/>
      </c>
      <c r="AF59" s="107">
        <f t="shared" ref="AF59:AF61" si="145">AF58</f>
        <v>0</v>
      </c>
      <c r="AG59" s="107">
        <f t="shared" ref="AG59:AG61" si="146">AG58</f>
        <v>0</v>
      </c>
      <c r="AH59" s="107">
        <f t="shared" ref="AH59:AH61" si="147">AH58</f>
        <v>0</v>
      </c>
      <c r="AI59" s="107">
        <f t="shared" ref="AI59:AI61" si="148">AI58</f>
        <v>0</v>
      </c>
      <c r="AJ59" s="107">
        <f t="shared" ref="AJ59:AJ61" si="149">AJ58</f>
        <v>0</v>
      </c>
      <c r="AK59" s="107" t="str">
        <f t="shared" ref="AK59:AK61" si="150">AK58</f>
        <v/>
      </c>
    </row>
    <row r="60" spans="1:68" ht="7.5" hidden="1" customHeight="1" x14ac:dyDescent="0.35">
      <c r="A60" s="298"/>
      <c r="B60" s="107" t="str">
        <f t="shared" si="115"/>
        <v/>
      </c>
      <c r="C60" s="107">
        <f t="shared" si="116"/>
        <v>0</v>
      </c>
      <c r="D60" s="107">
        <f t="shared" si="117"/>
        <v>0</v>
      </c>
      <c r="E60" s="107">
        <f t="shared" si="118"/>
        <v>1</v>
      </c>
      <c r="F60" s="107">
        <f t="shared" si="119"/>
        <v>1</v>
      </c>
      <c r="G60" s="107" t="str">
        <f t="shared" si="120"/>
        <v/>
      </c>
      <c r="H60" s="107" t="str">
        <f t="shared" si="121"/>
        <v/>
      </c>
      <c r="I60" s="107">
        <f t="shared" si="122"/>
        <v>1</v>
      </c>
      <c r="J60" s="107">
        <f t="shared" si="123"/>
        <v>1</v>
      </c>
      <c r="K60" s="107">
        <f t="shared" si="124"/>
        <v>1</v>
      </c>
      <c r="L60" s="107">
        <f t="shared" si="125"/>
        <v>0</v>
      </c>
      <c r="M60" s="107" t="str">
        <f t="shared" si="126"/>
        <v/>
      </c>
      <c r="N60" s="107">
        <f t="shared" si="127"/>
        <v>1</v>
      </c>
      <c r="O60" s="107">
        <f t="shared" si="128"/>
        <v>1</v>
      </c>
      <c r="P60" s="107">
        <f t="shared" si="129"/>
        <v>0</v>
      </c>
      <c r="Q60" s="107">
        <f t="shared" si="130"/>
        <v>1</v>
      </c>
      <c r="R60" s="107">
        <f t="shared" si="131"/>
        <v>1</v>
      </c>
      <c r="S60" s="107" t="str">
        <f t="shared" si="132"/>
        <v/>
      </c>
      <c r="T60" s="107" t="str">
        <f t="shared" si="133"/>
        <v/>
      </c>
      <c r="U60" s="107">
        <f t="shared" si="134"/>
        <v>1</v>
      </c>
      <c r="V60" s="107">
        <f t="shared" si="135"/>
        <v>1</v>
      </c>
      <c r="W60" s="107">
        <f t="shared" si="136"/>
        <v>1</v>
      </c>
      <c r="X60" s="107">
        <f t="shared" si="137"/>
        <v>1</v>
      </c>
      <c r="Y60" s="107" t="str">
        <f t="shared" si="138"/>
        <v/>
      </c>
      <c r="Z60" s="107">
        <f t="shared" si="139"/>
        <v>1</v>
      </c>
      <c r="AA60" s="107">
        <f t="shared" si="140"/>
        <v>1</v>
      </c>
      <c r="AB60" s="107">
        <f t="shared" si="141"/>
        <v>1</v>
      </c>
      <c r="AC60" s="107">
        <f t="shared" si="142"/>
        <v>1</v>
      </c>
      <c r="AD60" s="107" t="str">
        <f t="shared" si="143"/>
        <v/>
      </c>
      <c r="AE60" s="107" t="str">
        <f t="shared" si="144"/>
        <v/>
      </c>
      <c r="AF60" s="107">
        <f t="shared" si="145"/>
        <v>0</v>
      </c>
      <c r="AG60" s="107">
        <f t="shared" si="146"/>
        <v>0</v>
      </c>
      <c r="AH60" s="107">
        <f t="shared" si="147"/>
        <v>0</v>
      </c>
      <c r="AI60" s="107">
        <f t="shared" si="148"/>
        <v>0</v>
      </c>
      <c r="AJ60" s="107">
        <f t="shared" si="149"/>
        <v>0</v>
      </c>
      <c r="AK60" s="107" t="str">
        <f t="shared" si="150"/>
        <v/>
      </c>
    </row>
    <row r="61" spans="1:68" ht="7.5" hidden="1" customHeight="1" x14ac:dyDescent="0.35">
      <c r="A61" s="299"/>
      <c r="B61" s="107" t="str">
        <f t="shared" si="115"/>
        <v/>
      </c>
      <c r="C61" s="107">
        <f t="shared" si="116"/>
        <v>0</v>
      </c>
      <c r="D61" s="107">
        <f t="shared" si="117"/>
        <v>0</v>
      </c>
      <c r="E61" s="107">
        <f t="shared" si="118"/>
        <v>1</v>
      </c>
      <c r="F61" s="107">
        <f t="shared" si="119"/>
        <v>1</v>
      </c>
      <c r="G61" s="107" t="str">
        <f t="shared" si="120"/>
        <v/>
      </c>
      <c r="H61" s="107" t="str">
        <f t="shared" si="121"/>
        <v/>
      </c>
      <c r="I61" s="107">
        <f t="shared" si="122"/>
        <v>1</v>
      </c>
      <c r="J61" s="107">
        <f t="shared" si="123"/>
        <v>1</v>
      </c>
      <c r="K61" s="107">
        <f t="shared" si="124"/>
        <v>1</v>
      </c>
      <c r="L61" s="107">
        <f t="shared" si="125"/>
        <v>0</v>
      </c>
      <c r="M61" s="107" t="str">
        <f t="shared" si="126"/>
        <v/>
      </c>
      <c r="N61" s="107">
        <f t="shared" si="127"/>
        <v>1</v>
      </c>
      <c r="O61" s="107">
        <f t="shared" si="128"/>
        <v>1</v>
      </c>
      <c r="P61" s="107">
        <f t="shared" si="129"/>
        <v>0</v>
      </c>
      <c r="Q61" s="107">
        <f t="shared" si="130"/>
        <v>1</v>
      </c>
      <c r="R61" s="107">
        <f t="shared" si="131"/>
        <v>1</v>
      </c>
      <c r="S61" s="107" t="str">
        <f t="shared" si="132"/>
        <v/>
      </c>
      <c r="T61" s="107" t="str">
        <f t="shared" si="133"/>
        <v/>
      </c>
      <c r="U61" s="107">
        <f t="shared" si="134"/>
        <v>1</v>
      </c>
      <c r="V61" s="107">
        <f t="shared" si="135"/>
        <v>1</v>
      </c>
      <c r="W61" s="107">
        <f t="shared" si="136"/>
        <v>1</v>
      </c>
      <c r="X61" s="107">
        <f t="shared" si="137"/>
        <v>1</v>
      </c>
      <c r="Y61" s="107" t="str">
        <f t="shared" si="138"/>
        <v/>
      </c>
      <c r="Z61" s="107">
        <f t="shared" si="139"/>
        <v>1</v>
      </c>
      <c r="AA61" s="107">
        <f t="shared" si="140"/>
        <v>1</v>
      </c>
      <c r="AB61" s="107">
        <f t="shared" si="141"/>
        <v>1</v>
      </c>
      <c r="AC61" s="107">
        <f t="shared" si="142"/>
        <v>1</v>
      </c>
      <c r="AD61" s="107" t="str">
        <f t="shared" si="143"/>
        <v/>
      </c>
      <c r="AE61" s="107" t="str">
        <f t="shared" si="144"/>
        <v/>
      </c>
      <c r="AF61" s="107">
        <f t="shared" si="145"/>
        <v>0</v>
      </c>
      <c r="AG61" s="107">
        <f t="shared" si="146"/>
        <v>0</v>
      </c>
      <c r="AH61" s="107">
        <f t="shared" si="147"/>
        <v>0</v>
      </c>
      <c r="AI61" s="107">
        <f t="shared" si="148"/>
        <v>0</v>
      </c>
      <c r="AJ61" s="107">
        <f t="shared" si="149"/>
        <v>0</v>
      </c>
      <c r="AK61" s="107" t="str">
        <f t="shared" si="150"/>
        <v/>
      </c>
    </row>
    <row r="62" spans="1:68" ht="7.5" hidden="1" customHeight="1" x14ac:dyDescent="0.35">
      <c r="A62" s="297" t="s">
        <v>4</v>
      </c>
      <c r="B62" s="107">
        <f>IF(NOT(ISBLANK(B6)),B6,"")</f>
        <v>0</v>
      </c>
      <c r="C62" s="107">
        <f t="shared" ref="C62:G62" si="151">IF(NOT(ISBLANK(C6)),C6,"")</f>
        <v>0</v>
      </c>
      <c r="D62" s="107">
        <f t="shared" si="151"/>
        <v>0</v>
      </c>
      <c r="E62" s="107">
        <f t="shared" si="151"/>
        <v>1</v>
      </c>
      <c r="F62" s="107">
        <f t="shared" si="151"/>
        <v>1</v>
      </c>
      <c r="G62" s="107" t="str">
        <f t="shared" si="151"/>
        <v/>
      </c>
      <c r="H62" s="107" t="str">
        <f t="shared" ref="H62:M62" si="152">IF(NOT(ISBLANK(I6)),I6,"")</f>
        <v/>
      </c>
      <c r="I62" s="107">
        <f t="shared" si="152"/>
        <v>1</v>
      </c>
      <c r="J62" s="107">
        <f t="shared" si="152"/>
        <v>1</v>
      </c>
      <c r="K62" s="107">
        <f t="shared" si="152"/>
        <v>1</v>
      </c>
      <c r="L62" s="107">
        <f t="shared" si="152"/>
        <v>1</v>
      </c>
      <c r="M62" s="107" t="str">
        <f t="shared" si="152"/>
        <v/>
      </c>
      <c r="N62" s="107">
        <f t="shared" ref="N62:S62" si="153">IF(NOT(ISBLANK(P6)),P6,"")</f>
        <v>1</v>
      </c>
      <c r="O62" s="107">
        <f t="shared" si="153"/>
        <v>1</v>
      </c>
      <c r="P62" s="107">
        <f t="shared" si="153"/>
        <v>0</v>
      </c>
      <c r="Q62" s="107">
        <f t="shared" si="153"/>
        <v>1</v>
      </c>
      <c r="R62" s="107">
        <f t="shared" si="153"/>
        <v>1</v>
      </c>
      <c r="S62" s="107" t="str">
        <f t="shared" si="153"/>
        <v/>
      </c>
      <c r="T62" s="107" t="str">
        <f t="shared" ref="T62:Y62" si="154">IF(NOT(ISBLANK(W6)),W6,"")</f>
        <v/>
      </c>
      <c r="U62" s="107">
        <f t="shared" si="154"/>
        <v>1</v>
      </c>
      <c r="V62" s="107">
        <f t="shared" si="154"/>
        <v>1</v>
      </c>
      <c r="W62" s="107">
        <f t="shared" si="154"/>
        <v>1</v>
      </c>
      <c r="X62" s="107">
        <f t="shared" si="154"/>
        <v>1</v>
      </c>
      <c r="Y62" s="107" t="str">
        <f t="shared" si="154"/>
        <v/>
      </c>
      <c r="Z62" s="107">
        <f t="shared" ref="Z62:AE62" si="155">IF(NOT(ISBLANK(AD6)),AD6,"")</f>
        <v>1</v>
      </c>
      <c r="AA62" s="107">
        <f t="shared" si="155"/>
        <v>1</v>
      </c>
      <c r="AB62" s="107">
        <f t="shared" si="155"/>
        <v>1</v>
      </c>
      <c r="AC62" s="107">
        <f t="shared" si="155"/>
        <v>1</v>
      </c>
      <c r="AD62" s="107" t="str">
        <f t="shared" si="155"/>
        <v/>
      </c>
      <c r="AE62" s="107" t="str">
        <f t="shared" si="155"/>
        <v/>
      </c>
      <c r="AF62" s="107">
        <f t="shared" ref="AF62:AK62" si="156">IF(NOT(ISBLANK(AK6)),AK6,"")</f>
        <v>0</v>
      </c>
      <c r="AG62" s="107">
        <f t="shared" si="156"/>
        <v>0</v>
      </c>
      <c r="AH62" s="107">
        <f t="shared" si="156"/>
        <v>0</v>
      </c>
      <c r="AI62" s="107">
        <f t="shared" si="156"/>
        <v>0</v>
      </c>
      <c r="AJ62" s="107">
        <f t="shared" si="156"/>
        <v>0</v>
      </c>
      <c r="AK62" s="107" t="str">
        <f t="shared" si="156"/>
        <v/>
      </c>
    </row>
    <row r="63" spans="1:68" ht="7.5" hidden="1" customHeight="1" x14ac:dyDescent="0.35">
      <c r="A63" s="298"/>
      <c r="B63" s="107">
        <f>B62</f>
        <v>0</v>
      </c>
      <c r="C63" s="107">
        <f t="shared" ref="C63:G63" si="157">C62</f>
        <v>0</v>
      </c>
      <c r="D63" s="107">
        <f t="shared" si="157"/>
        <v>0</v>
      </c>
      <c r="E63" s="107">
        <f t="shared" si="157"/>
        <v>1</v>
      </c>
      <c r="F63" s="107">
        <f t="shared" si="157"/>
        <v>1</v>
      </c>
      <c r="G63" s="107" t="str">
        <f t="shared" si="157"/>
        <v/>
      </c>
      <c r="H63" s="107" t="str">
        <f t="shared" ref="H63:AK63" si="158">H62</f>
        <v/>
      </c>
      <c r="I63" s="107">
        <f t="shared" si="158"/>
        <v>1</v>
      </c>
      <c r="J63" s="107">
        <f t="shared" si="158"/>
        <v>1</v>
      </c>
      <c r="K63" s="107">
        <f t="shared" si="158"/>
        <v>1</v>
      </c>
      <c r="L63" s="107">
        <f t="shared" si="158"/>
        <v>1</v>
      </c>
      <c r="M63" s="107" t="str">
        <f t="shared" si="158"/>
        <v/>
      </c>
      <c r="N63" s="107">
        <f t="shared" si="158"/>
        <v>1</v>
      </c>
      <c r="O63" s="107">
        <f t="shared" si="158"/>
        <v>1</v>
      </c>
      <c r="P63" s="107">
        <f t="shared" si="158"/>
        <v>0</v>
      </c>
      <c r="Q63" s="107">
        <f t="shared" si="158"/>
        <v>1</v>
      </c>
      <c r="R63" s="107">
        <f t="shared" si="158"/>
        <v>1</v>
      </c>
      <c r="S63" s="107" t="str">
        <f t="shared" si="158"/>
        <v/>
      </c>
      <c r="T63" s="107" t="str">
        <f t="shared" si="158"/>
        <v/>
      </c>
      <c r="U63" s="107">
        <f t="shared" si="158"/>
        <v>1</v>
      </c>
      <c r="V63" s="107">
        <f t="shared" si="158"/>
        <v>1</v>
      </c>
      <c r="W63" s="107">
        <f t="shared" si="158"/>
        <v>1</v>
      </c>
      <c r="X63" s="107">
        <f t="shared" si="158"/>
        <v>1</v>
      </c>
      <c r="Y63" s="107" t="str">
        <f t="shared" si="158"/>
        <v/>
      </c>
      <c r="Z63" s="107">
        <f t="shared" si="158"/>
        <v>1</v>
      </c>
      <c r="AA63" s="107">
        <f t="shared" si="158"/>
        <v>1</v>
      </c>
      <c r="AB63" s="107">
        <f t="shared" si="158"/>
        <v>1</v>
      </c>
      <c r="AC63" s="107">
        <f t="shared" si="158"/>
        <v>1</v>
      </c>
      <c r="AD63" s="107" t="str">
        <f t="shared" si="158"/>
        <v/>
      </c>
      <c r="AE63" s="107" t="str">
        <f t="shared" si="158"/>
        <v/>
      </c>
      <c r="AF63" s="107">
        <f t="shared" si="158"/>
        <v>0</v>
      </c>
      <c r="AG63" s="107">
        <f t="shared" si="158"/>
        <v>0</v>
      </c>
      <c r="AH63" s="107">
        <f t="shared" si="158"/>
        <v>0</v>
      </c>
      <c r="AI63" s="107">
        <f t="shared" si="158"/>
        <v>0</v>
      </c>
      <c r="AJ63" s="107">
        <f t="shared" si="158"/>
        <v>0</v>
      </c>
      <c r="AK63" s="107" t="str">
        <f t="shared" si="158"/>
        <v/>
      </c>
    </row>
    <row r="64" spans="1:68" ht="7.5" hidden="1" customHeight="1" x14ac:dyDescent="0.35">
      <c r="A64" s="298"/>
      <c r="B64" s="107">
        <f t="shared" ref="B64:B66" si="159">B63</f>
        <v>0</v>
      </c>
      <c r="C64" s="107">
        <f t="shared" ref="C64:C66" si="160">C63</f>
        <v>0</v>
      </c>
      <c r="D64" s="107">
        <f t="shared" ref="D64:D66" si="161">D63</f>
        <v>0</v>
      </c>
      <c r="E64" s="107">
        <f t="shared" ref="E64:E66" si="162">E63</f>
        <v>1</v>
      </c>
      <c r="F64" s="107">
        <f t="shared" ref="F64:F66" si="163">F63</f>
        <v>1</v>
      </c>
      <c r="G64" s="107" t="str">
        <f t="shared" ref="G64:G66" si="164">G63</f>
        <v/>
      </c>
      <c r="H64" s="107" t="str">
        <f t="shared" ref="H64:H66" si="165">H63</f>
        <v/>
      </c>
      <c r="I64" s="107">
        <f t="shared" ref="I64:I66" si="166">I63</f>
        <v>1</v>
      </c>
      <c r="J64" s="107">
        <f t="shared" ref="J64:J66" si="167">J63</f>
        <v>1</v>
      </c>
      <c r="K64" s="107">
        <f t="shared" ref="K64:K66" si="168">K63</f>
        <v>1</v>
      </c>
      <c r="L64" s="107">
        <f t="shared" ref="L64:L66" si="169">L63</f>
        <v>1</v>
      </c>
      <c r="M64" s="107" t="str">
        <f t="shared" ref="M64:M66" si="170">M63</f>
        <v/>
      </c>
      <c r="N64" s="107">
        <f t="shared" ref="N64:N66" si="171">N63</f>
        <v>1</v>
      </c>
      <c r="O64" s="107">
        <f t="shared" ref="O64:O66" si="172">O63</f>
        <v>1</v>
      </c>
      <c r="P64" s="107">
        <f t="shared" ref="P64:P66" si="173">P63</f>
        <v>0</v>
      </c>
      <c r="Q64" s="107">
        <f t="shared" ref="Q64:Q66" si="174">Q63</f>
        <v>1</v>
      </c>
      <c r="R64" s="107">
        <f t="shared" ref="R64:R66" si="175">R63</f>
        <v>1</v>
      </c>
      <c r="S64" s="107" t="str">
        <f t="shared" ref="S64:S66" si="176">S63</f>
        <v/>
      </c>
      <c r="T64" s="107" t="str">
        <f t="shared" ref="T64:T66" si="177">T63</f>
        <v/>
      </c>
      <c r="U64" s="107">
        <f t="shared" ref="U64:U66" si="178">U63</f>
        <v>1</v>
      </c>
      <c r="V64" s="107">
        <f t="shared" ref="V64:V66" si="179">V63</f>
        <v>1</v>
      </c>
      <c r="W64" s="107">
        <f t="shared" ref="W64:W66" si="180">W63</f>
        <v>1</v>
      </c>
      <c r="X64" s="107">
        <f t="shared" ref="X64:X66" si="181">X63</f>
        <v>1</v>
      </c>
      <c r="Y64" s="107" t="str">
        <f t="shared" ref="Y64:Y66" si="182">Y63</f>
        <v/>
      </c>
      <c r="Z64" s="107">
        <f t="shared" ref="Z64:Z66" si="183">Z63</f>
        <v>1</v>
      </c>
      <c r="AA64" s="107">
        <f t="shared" ref="AA64:AA66" si="184">AA63</f>
        <v>1</v>
      </c>
      <c r="AB64" s="107">
        <f t="shared" ref="AB64:AB66" si="185">AB63</f>
        <v>1</v>
      </c>
      <c r="AC64" s="107">
        <f t="shared" ref="AC64:AC66" si="186">AC63</f>
        <v>1</v>
      </c>
      <c r="AD64" s="107" t="str">
        <f t="shared" ref="AD64:AD66" si="187">AD63</f>
        <v/>
      </c>
      <c r="AE64" s="107" t="str">
        <f t="shared" ref="AE64:AE66" si="188">AE63</f>
        <v/>
      </c>
      <c r="AF64" s="107">
        <f t="shared" ref="AF64:AF66" si="189">AF63</f>
        <v>0</v>
      </c>
      <c r="AG64" s="107">
        <f t="shared" ref="AG64:AG66" si="190">AG63</f>
        <v>0</v>
      </c>
      <c r="AH64" s="107">
        <f t="shared" ref="AH64:AH66" si="191">AH63</f>
        <v>0</v>
      </c>
      <c r="AI64" s="107">
        <f t="shared" ref="AI64:AI66" si="192">AI63</f>
        <v>0</v>
      </c>
      <c r="AJ64" s="107">
        <f t="shared" ref="AJ64:AJ66" si="193">AJ63</f>
        <v>0</v>
      </c>
      <c r="AK64" s="107" t="str">
        <f t="shared" ref="AK64:AK66" si="194">AK63</f>
        <v/>
      </c>
    </row>
    <row r="65" spans="1:37" ht="7.5" hidden="1" customHeight="1" x14ac:dyDescent="0.35">
      <c r="A65" s="298"/>
      <c r="B65" s="107">
        <f t="shared" si="159"/>
        <v>0</v>
      </c>
      <c r="C65" s="107">
        <f t="shared" si="160"/>
        <v>0</v>
      </c>
      <c r="D65" s="107">
        <f t="shared" si="161"/>
        <v>0</v>
      </c>
      <c r="E65" s="107">
        <f t="shared" si="162"/>
        <v>1</v>
      </c>
      <c r="F65" s="107">
        <f t="shared" si="163"/>
        <v>1</v>
      </c>
      <c r="G65" s="107" t="str">
        <f t="shared" si="164"/>
        <v/>
      </c>
      <c r="H65" s="107" t="str">
        <f t="shared" si="165"/>
        <v/>
      </c>
      <c r="I65" s="107">
        <f t="shared" si="166"/>
        <v>1</v>
      </c>
      <c r="J65" s="107">
        <f t="shared" si="167"/>
        <v>1</v>
      </c>
      <c r="K65" s="107">
        <f t="shared" si="168"/>
        <v>1</v>
      </c>
      <c r="L65" s="107">
        <f t="shared" si="169"/>
        <v>1</v>
      </c>
      <c r="M65" s="107" t="str">
        <f t="shared" si="170"/>
        <v/>
      </c>
      <c r="N65" s="107">
        <f t="shared" si="171"/>
        <v>1</v>
      </c>
      <c r="O65" s="107">
        <f t="shared" si="172"/>
        <v>1</v>
      </c>
      <c r="P65" s="107">
        <f t="shared" si="173"/>
        <v>0</v>
      </c>
      <c r="Q65" s="107">
        <f t="shared" si="174"/>
        <v>1</v>
      </c>
      <c r="R65" s="107">
        <f t="shared" si="175"/>
        <v>1</v>
      </c>
      <c r="S65" s="107" t="str">
        <f t="shared" si="176"/>
        <v/>
      </c>
      <c r="T65" s="107" t="str">
        <f t="shared" si="177"/>
        <v/>
      </c>
      <c r="U65" s="107">
        <f t="shared" si="178"/>
        <v>1</v>
      </c>
      <c r="V65" s="107">
        <f t="shared" si="179"/>
        <v>1</v>
      </c>
      <c r="W65" s="107">
        <f t="shared" si="180"/>
        <v>1</v>
      </c>
      <c r="X65" s="107">
        <f t="shared" si="181"/>
        <v>1</v>
      </c>
      <c r="Y65" s="107" t="str">
        <f t="shared" si="182"/>
        <v/>
      </c>
      <c r="Z65" s="107">
        <f t="shared" si="183"/>
        <v>1</v>
      </c>
      <c r="AA65" s="107">
        <f t="shared" si="184"/>
        <v>1</v>
      </c>
      <c r="AB65" s="107">
        <f t="shared" si="185"/>
        <v>1</v>
      </c>
      <c r="AC65" s="107">
        <f t="shared" si="186"/>
        <v>1</v>
      </c>
      <c r="AD65" s="107" t="str">
        <f t="shared" si="187"/>
        <v/>
      </c>
      <c r="AE65" s="107" t="str">
        <f t="shared" si="188"/>
        <v/>
      </c>
      <c r="AF65" s="107">
        <f t="shared" si="189"/>
        <v>0</v>
      </c>
      <c r="AG65" s="107">
        <f t="shared" si="190"/>
        <v>0</v>
      </c>
      <c r="AH65" s="107">
        <f t="shared" si="191"/>
        <v>0</v>
      </c>
      <c r="AI65" s="107">
        <f t="shared" si="192"/>
        <v>0</v>
      </c>
      <c r="AJ65" s="107">
        <f t="shared" si="193"/>
        <v>0</v>
      </c>
      <c r="AK65" s="107" t="str">
        <f t="shared" si="194"/>
        <v/>
      </c>
    </row>
    <row r="66" spans="1:37" ht="7.5" hidden="1" customHeight="1" x14ac:dyDescent="0.35">
      <c r="A66" s="299"/>
      <c r="B66" s="107">
        <f t="shared" si="159"/>
        <v>0</v>
      </c>
      <c r="C66" s="107">
        <f t="shared" si="160"/>
        <v>0</v>
      </c>
      <c r="D66" s="107">
        <f t="shared" si="161"/>
        <v>0</v>
      </c>
      <c r="E66" s="107">
        <f t="shared" si="162"/>
        <v>1</v>
      </c>
      <c r="F66" s="107">
        <f t="shared" si="163"/>
        <v>1</v>
      </c>
      <c r="G66" s="107" t="str">
        <f t="shared" si="164"/>
        <v/>
      </c>
      <c r="H66" s="107" t="str">
        <f t="shared" si="165"/>
        <v/>
      </c>
      <c r="I66" s="107">
        <f t="shared" si="166"/>
        <v>1</v>
      </c>
      <c r="J66" s="107">
        <f t="shared" si="167"/>
        <v>1</v>
      </c>
      <c r="K66" s="107">
        <f t="shared" si="168"/>
        <v>1</v>
      </c>
      <c r="L66" s="107">
        <f t="shared" si="169"/>
        <v>1</v>
      </c>
      <c r="M66" s="107" t="str">
        <f t="shared" si="170"/>
        <v/>
      </c>
      <c r="N66" s="107">
        <f t="shared" si="171"/>
        <v>1</v>
      </c>
      <c r="O66" s="107">
        <f t="shared" si="172"/>
        <v>1</v>
      </c>
      <c r="P66" s="107">
        <f t="shared" si="173"/>
        <v>0</v>
      </c>
      <c r="Q66" s="107">
        <f t="shared" si="174"/>
        <v>1</v>
      </c>
      <c r="R66" s="107">
        <f t="shared" si="175"/>
        <v>1</v>
      </c>
      <c r="S66" s="107" t="str">
        <f t="shared" si="176"/>
        <v/>
      </c>
      <c r="T66" s="107" t="str">
        <f t="shared" si="177"/>
        <v/>
      </c>
      <c r="U66" s="107">
        <f t="shared" si="178"/>
        <v>1</v>
      </c>
      <c r="V66" s="107">
        <f t="shared" si="179"/>
        <v>1</v>
      </c>
      <c r="W66" s="107">
        <f t="shared" si="180"/>
        <v>1</v>
      </c>
      <c r="X66" s="107">
        <f t="shared" si="181"/>
        <v>1</v>
      </c>
      <c r="Y66" s="107" t="str">
        <f t="shared" si="182"/>
        <v/>
      </c>
      <c r="Z66" s="107">
        <f t="shared" si="183"/>
        <v>1</v>
      </c>
      <c r="AA66" s="107">
        <f t="shared" si="184"/>
        <v>1</v>
      </c>
      <c r="AB66" s="107">
        <f t="shared" si="185"/>
        <v>1</v>
      </c>
      <c r="AC66" s="107">
        <f t="shared" si="186"/>
        <v>1</v>
      </c>
      <c r="AD66" s="107" t="str">
        <f t="shared" si="187"/>
        <v/>
      </c>
      <c r="AE66" s="107" t="str">
        <f t="shared" si="188"/>
        <v/>
      </c>
      <c r="AF66" s="107">
        <f t="shared" si="189"/>
        <v>0</v>
      </c>
      <c r="AG66" s="107">
        <f t="shared" si="190"/>
        <v>0</v>
      </c>
      <c r="AH66" s="107">
        <f t="shared" si="191"/>
        <v>0</v>
      </c>
      <c r="AI66" s="107">
        <f t="shared" si="192"/>
        <v>0</v>
      </c>
      <c r="AJ66" s="107">
        <f t="shared" si="193"/>
        <v>0</v>
      </c>
      <c r="AK66" s="107" t="str">
        <f t="shared" si="194"/>
        <v/>
      </c>
    </row>
    <row r="67" spans="1:37" ht="7.5" hidden="1" customHeight="1" x14ac:dyDescent="0.35">
      <c r="A67" s="297" t="s">
        <v>5</v>
      </c>
      <c r="B67" s="107">
        <f>IF(NOT(ISBLANK(B7)),B7,"")</f>
        <v>0</v>
      </c>
      <c r="C67" s="107">
        <f t="shared" ref="C67:G67" si="195">IF(NOT(ISBLANK(C7)),C7,"")</f>
        <v>0</v>
      </c>
      <c r="D67" s="107">
        <f t="shared" si="195"/>
        <v>0</v>
      </c>
      <c r="E67" s="107">
        <f t="shared" si="195"/>
        <v>1</v>
      </c>
      <c r="F67" s="107">
        <f t="shared" si="195"/>
        <v>1</v>
      </c>
      <c r="G67" s="107" t="str">
        <f t="shared" si="195"/>
        <v/>
      </c>
      <c r="H67" s="107" t="str">
        <f t="shared" ref="H67:M67" si="196">IF(NOT(ISBLANK(I7)),I7,"")</f>
        <v/>
      </c>
      <c r="I67" s="107">
        <f t="shared" si="196"/>
        <v>1</v>
      </c>
      <c r="J67" s="107">
        <f t="shared" si="196"/>
        <v>1</v>
      </c>
      <c r="K67" s="107">
        <f t="shared" si="196"/>
        <v>1</v>
      </c>
      <c r="L67" s="107">
        <f t="shared" si="196"/>
        <v>1</v>
      </c>
      <c r="M67" s="107" t="str">
        <f t="shared" si="196"/>
        <v/>
      </c>
      <c r="N67" s="107">
        <f t="shared" ref="N67:S67" si="197">IF(NOT(ISBLANK(P7)),P7,"")</f>
        <v>1</v>
      </c>
      <c r="O67" s="107">
        <f t="shared" si="197"/>
        <v>1</v>
      </c>
      <c r="P67" s="107">
        <f t="shared" si="197"/>
        <v>0</v>
      </c>
      <c r="Q67" s="107">
        <f t="shared" si="197"/>
        <v>1</v>
      </c>
      <c r="R67" s="107">
        <f t="shared" si="197"/>
        <v>1</v>
      </c>
      <c r="S67" s="107" t="str">
        <f t="shared" si="197"/>
        <v/>
      </c>
      <c r="T67" s="107" t="str">
        <f t="shared" ref="T67:Y67" si="198">IF(NOT(ISBLANK(W7)),W7,"")</f>
        <v/>
      </c>
      <c r="U67" s="107">
        <f t="shared" si="198"/>
        <v>1</v>
      </c>
      <c r="V67" s="107">
        <f t="shared" si="198"/>
        <v>1</v>
      </c>
      <c r="W67" s="107">
        <f t="shared" si="198"/>
        <v>1</v>
      </c>
      <c r="X67" s="107">
        <f t="shared" si="198"/>
        <v>1</v>
      </c>
      <c r="Y67" s="107" t="str">
        <f t="shared" si="198"/>
        <v/>
      </c>
      <c r="Z67" s="107">
        <f t="shared" ref="Z67:AE67" si="199">IF(NOT(ISBLANK(AD7)),AD7,"")</f>
        <v>1</v>
      </c>
      <c r="AA67" s="107">
        <f>IF(NOT(ISBLANK(AE7)),AE7,"")</f>
        <v>1</v>
      </c>
      <c r="AB67" s="107">
        <f t="shared" si="199"/>
        <v>1</v>
      </c>
      <c r="AC67" s="107">
        <f t="shared" si="199"/>
        <v>1</v>
      </c>
      <c r="AD67" s="107" t="str">
        <f t="shared" si="199"/>
        <v/>
      </c>
      <c r="AE67" s="107" t="str">
        <f t="shared" si="199"/>
        <v/>
      </c>
      <c r="AF67" s="107">
        <f t="shared" ref="AF67:AK67" si="200">IF(NOT(ISBLANK(AK7)),AK7,"")</f>
        <v>0</v>
      </c>
      <c r="AG67" s="107">
        <f t="shared" si="200"/>
        <v>0</v>
      </c>
      <c r="AH67" s="107">
        <f t="shared" si="200"/>
        <v>0</v>
      </c>
      <c r="AI67" s="107">
        <f t="shared" si="200"/>
        <v>0</v>
      </c>
      <c r="AJ67" s="107">
        <f t="shared" si="200"/>
        <v>0</v>
      </c>
      <c r="AK67" s="107" t="str">
        <f t="shared" si="200"/>
        <v/>
      </c>
    </row>
    <row r="68" spans="1:37" ht="7.5" hidden="1" customHeight="1" x14ac:dyDescent="0.35">
      <c r="A68" s="298"/>
      <c r="B68" s="107">
        <f>B67</f>
        <v>0</v>
      </c>
      <c r="C68" s="107">
        <f t="shared" ref="C68:G68" si="201">C67</f>
        <v>0</v>
      </c>
      <c r="D68" s="107">
        <f t="shared" si="201"/>
        <v>0</v>
      </c>
      <c r="E68" s="107">
        <f t="shared" si="201"/>
        <v>1</v>
      </c>
      <c r="F68" s="107">
        <f t="shared" si="201"/>
        <v>1</v>
      </c>
      <c r="G68" s="107" t="str">
        <f t="shared" si="201"/>
        <v/>
      </c>
      <c r="H68" s="107" t="str">
        <f t="shared" ref="H68:AK68" si="202">H67</f>
        <v/>
      </c>
      <c r="I68" s="107">
        <f t="shared" si="202"/>
        <v>1</v>
      </c>
      <c r="J68" s="107">
        <f t="shared" si="202"/>
        <v>1</v>
      </c>
      <c r="K68" s="107">
        <f t="shared" si="202"/>
        <v>1</v>
      </c>
      <c r="L68" s="107">
        <f t="shared" si="202"/>
        <v>1</v>
      </c>
      <c r="M68" s="107" t="str">
        <f t="shared" si="202"/>
        <v/>
      </c>
      <c r="N68" s="107">
        <f t="shared" si="202"/>
        <v>1</v>
      </c>
      <c r="O68" s="107">
        <f t="shared" si="202"/>
        <v>1</v>
      </c>
      <c r="P68" s="107">
        <f t="shared" si="202"/>
        <v>0</v>
      </c>
      <c r="Q68" s="107">
        <f t="shared" si="202"/>
        <v>1</v>
      </c>
      <c r="R68" s="107">
        <f t="shared" si="202"/>
        <v>1</v>
      </c>
      <c r="S68" s="107" t="str">
        <f t="shared" si="202"/>
        <v/>
      </c>
      <c r="T68" s="107" t="str">
        <f t="shared" si="202"/>
        <v/>
      </c>
      <c r="U68" s="107">
        <f t="shared" si="202"/>
        <v>1</v>
      </c>
      <c r="V68" s="107">
        <f t="shared" si="202"/>
        <v>1</v>
      </c>
      <c r="W68" s="107">
        <f t="shared" si="202"/>
        <v>1</v>
      </c>
      <c r="X68" s="107">
        <f t="shared" si="202"/>
        <v>1</v>
      </c>
      <c r="Y68" s="107" t="str">
        <f t="shared" si="202"/>
        <v/>
      </c>
      <c r="Z68" s="107">
        <f t="shared" si="202"/>
        <v>1</v>
      </c>
      <c r="AA68" s="107">
        <f t="shared" si="202"/>
        <v>1</v>
      </c>
      <c r="AB68" s="107">
        <f t="shared" si="202"/>
        <v>1</v>
      </c>
      <c r="AC68" s="107">
        <f t="shared" si="202"/>
        <v>1</v>
      </c>
      <c r="AD68" s="107" t="str">
        <f t="shared" si="202"/>
        <v/>
      </c>
      <c r="AE68" s="107" t="str">
        <f t="shared" si="202"/>
        <v/>
      </c>
      <c r="AF68" s="107">
        <f t="shared" si="202"/>
        <v>0</v>
      </c>
      <c r="AG68" s="107">
        <f t="shared" si="202"/>
        <v>0</v>
      </c>
      <c r="AH68" s="107">
        <f t="shared" si="202"/>
        <v>0</v>
      </c>
      <c r="AI68" s="107">
        <f t="shared" si="202"/>
        <v>0</v>
      </c>
      <c r="AJ68" s="107">
        <f t="shared" si="202"/>
        <v>0</v>
      </c>
      <c r="AK68" s="107" t="str">
        <f t="shared" si="202"/>
        <v/>
      </c>
    </row>
    <row r="69" spans="1:37" ht="7.5" hidden="1" customHeight="1" x14ac:dyDescent="0.35">
      <c r="A69" s="298"/>
      <c r="B69" s="107">
        <f t="shared" ref="B69:B71" si="203">B68</f>
        <v>0</v>
      </c>
      <c r="C69" s="107">
        <f t="shared" ref="C69:C71" si="204">C68</f>
        <v>0</v>
      </c>
      <c r="D69" s="107">
        <f t="shared" ref="D69:D71" si="205">D68</f>
        <v>0</v>
      </c>
      <c r="E69" s="107">
        <f t="shared" ref="E69:E71" si="206">E68</f>
        <v>1</v>
      </c>
      <c r="F69" s="107">
        <f t="shared" ref="F69:F71" si="207">F68</f>
        <v>1</v>
      </c>
      <c r="G69" s="107" t="str">
        <f t="shared" ref="G69:G71" si="208">G68</f>
        <v/>
      </c>
      <c r="H69" s="107" t="str">
        <f t="shared" ref="H69:H71" si="209">H68</f>
        <v/>
      </c>
      <c r="I69" s="107">
        <f t="shared" ref="I69:I71" si="210">I68</f>
        <v>1</v>
      </c>
      <c r="J69" s="107">
        <f t="shared" ref="J69:J71" si="211">J68</f>
        <v>1</v>
      </c>
      <c r="K69" s="107">
        <f t="shared" ref="K69:K71" si="212">K68</f>
        <v>1</v>
      </c>
      <c r="L69" s="107">
        <f t="shared" ref="L69:L71" si="213">L68</f>
        <v>1</v>
      </c>
      <c r="M69" s="107" t="str">
        <f t="shared" ref="M69:M71" si="214">M68</f>
        <v/>
      </c>
      <c r="N69" s="107">
        <f t="shared" ref="N69:N71" si="215">N68</f>
        <v>1</v>
      </c>
      <c r="O69" s="107">
        <f t="shared" ref="O69:O71" si="216">O68</f>
        <v>1</v>
      </c>
      <c r="P69" s="107">
        <f t="shared" ref="P69:P71" si="217">P68</f>
        <v>0</v>
      </c>
      <c r="Q69" s="107">
        <f t="shared" ref="Q69:Q71" si="218">Q68</f>
        <v>1</v>
      </c>
      <c r="R69" s="107">
        <f t="shared" ref="R69:R71" si="219">R68</f>
        <v>1</v>
      </c>
      <c r="S69" s="107" t="str">
        <f t="shared" ref="S69:S71" si="220">S68</f>
        <v/>
      </c>
      <c r="T69" s="107" t="str">
        <f t="shared" ref="T69:T71" si="221">T68</f>
        <v/>
      </c>
      <c r="U69" s="107">
        <f t="shared" ref="U69:U71" si="222">U68</f>
        <v>1</v>
      </c>
      <c r="V69" s="107">
        <f t="shared" ref="V69:V71" si="223">V68</f>
        <v>1</v>
      </c>
      <c r="W69" s="107">
        <f t="shared" ref="W69:W71" si="224">W68</f>
        <v>1</v>
      </c>
      <c r="X69" s="107">
        <f t="shared" ref="X69:X71" si="225">X68</f>
        <v>1</v>
      </c>
      <c r="Y69" s="107" t="str">
        <f t="shared" ref="Y69:Y71" si="226">Y68</f>
        <v/>
      </c>
      <c r="Z69" s="107">
        <f t="shared" ref="Z69:Z71" si="227">Z68</f>
        <v>1</v>
      </c>
      <c r="AA69" s="107">
        <f t="shared" ref="AA69:AA71" si="228">AA68</f>
        <v>1</v>
      </c>
      <c r="AB69" s="107">
        <f t="shared" ref="AB69:AB71" si="229">AB68</f>
        <v>1</v>
      </c>
      <c r="AC69" s="107">
        <f t="shared" ref="AC69:AC71" si="230">AC68</f>
        <v>1</v>
      </c>
      <c r="AD69" s="107" t="str">
        <f t="shared" ref="AD69:AD71" si="231">AD68</f>
        <v/>
      </c>
      <c r="AE69" s="107" t="str">
        <f t="shared" ref="AE69:AE71" si="232">AE68</f>
        <v/>
      </c>
      <c r="AF69" s="107">
        <f t="shared" ref="AF69:AF71" si="233">AF68</f>
        <v>0</v>
      </c>
      <c r="AG69" s="107">
        <f t="shared" ref="AG69:AG71" si="234">AG68</f>
        <v>0</v>
      </c>
      <c r="AH69" s="107">
        <f t="shared" ref="AH69:AH71" si="235">AH68</f>
        <v>0</v>
      </c>
      <c r="AI69" s="107">
        <f t="shared" ref="AI69:AI71" si="236">AI68</f>
        <v>0</v>
      </c>
      <c r="AJ69" s="107">
        <f t="shared" ref="AJ69:AJ71" si="237">AJ68</f>
        <v>0</v>
      </c>
      <c r="AK69" s="107" t="str">
        <f t="shared" ref="AK69:AK71" si="238">AK68</f>
        <v/>
      </c>
    </row>
    <row r="70" spans="1:37" ht="7.5" hidden="1" customHeight="1" x14ac:dyDescent="0.35">
      <c r="A70" s="298"/>
      <c r="B70" s="107">
        <f t="shared" si="203"/>
        <v>0</v>
      </c>
      <c r="C70" s="107">
        <f t="shared" si="204"/>
        <v>0</v>
      </c>
      <c r="D70" s="107">
        <f t="shared" si="205"/>
        <v>0</v>
      </c>
      <c r="E70" s="107">
        <f t="shared" si="206"/>
        <v>1</v>
      </c>
      <c r="F70" s="107">
        <f t="shared" si="207"/>
        <v>1</v>
      </c>
      <c r="G70" s="107" t="str">
        <f t="shared" si="208"/>
        <v/>
      </c>
      <c r="H70" s="107" t="str">
        <f t="shared" si="209"/>
        <v/>
      </c>
      <c r="I70" s="107">
        <f t="shared" si="210"/>
        <v>1</v>
      </c>
      <c r="J70" s="107">
        <f t="shared" si="211"/>
        <v>1</v>
      </c>
      <c r="K70" s="107">
        <f t="shared" si="212"/>
        <v>1</v>
      </c>
      <c r="L70" s="107">
        <f t="shared" si="213"/>
        <v>1</v>
      </c>
      <c r="M70" s="107" t="str">
        <f t="shared" si="214"/>
        <v/>
      </c>
      <c r="N70" s="107">
        <f t="shared" si="215"/>
        <v>1</v>
      </c>
      <c r="O70" s="107">
        <f t="shared" si="216"/>
        <v>1</v>
      </c>
      <c r="P70" s="107">
        <f t="shared" si="217"/>
        <v>0</v>
      </c>
      <c r="Q70" s="107">
        <f t="shared" si="218"/>
        <v>1</v>
      </c>
      <c r="R70" s="107">
        <f t="shared" si="219"/>
        <v>1</v>
      </c>
      <c r="S70" s="107" t="str">
        <f t="shared" si="220"/>
        <v/>
      </c>
      <c r="T70" s="107" t="str">
        <f t="shared" si="221"/>
        <v/>
      </c>
      <c r="U70" s="107">
        <f t="shared" si="222"/>
        <v>1</v>
      </c>
      <c r="V70" s="107">
        <f t="shared" si="223"/>
        <v>1</v>
      </c>
      <c r="W70" s="107">
        <f t="shared" si="224"/>
        <v>1</v>
      </c>
      <c r="X70" s="107">
        <f t="shared" si="225"/>
        <v>1</v>
      </c>
      <c r="Y70" s="107" t="str">
        <f t="shared" si="226"/>
        <v/>
      </c>
      <c r="Z70" s="107">
        <f t="shared" si="227"/>
        <v>1</v>
      </c>
      <c r="AA70" s="107">
        <f t="shared" si="228"/>
        <v>1</v>
      </c>
      <c r="AB70" s="107">
        <f t="shared" si="229"/>
        <v>1</v>
      </c>
      <c r="AC70" s="107">
        <f t="shared" si="230"/>
        <v>1</v>
      </c>
      <c r="AD70" s="107" t="str">
        <f t="shared" si="231"/>
        <v/>
      </c>
      <c r="AE70" s="107" t="str">
        <f t="shared" si="232"/>
        <v/>
      </c>
      <c r="AF70" s="107">
        <f t="shared" si="233"/>
        <v>0</v>
      </c>
      <c r="AG70" s="107">
        <f t="shared" si="234"/>
        <v>0</v>
      </c>
      <c r="AH70" s="107">
        <f t="shared" si="235"/>
        <v>0</v>
      </c>
      <c r="AI70" s="107">
        <f t="shared" si="236"/>
        <v>0</v>
      </c>
      <c r="AJ70" s="107">
        <f t="shared" si="237"/>
        <v>0</v>
      </c>
      <c r="AK70" s="107" t="str">
        <f t="shared" si="238"/>
        <v/>
      </c>
    </row>
    <row r="71" spans="1:37" ht="7.5" hidden="1" customHeight="1" x14ac:dyDescent="0.35">
      <c r="A71" s="299"/>
      <c r="B71" s="107">
        <f t="shared" si="203"/>
        <v>0</v>
      </c>
      <c r="C71" s="107">
        <f t="shared" si="204"/>
        <v>0</v>
      </c>
      <c r="D71" s="107">
        <f t="shared" si="205"/>
        <v>0</v>
      </c>
      <c r="E71" s="107">
        <f t="shared" si="206"/>
        <v>1</v>
      </c>
      <c r="F71" s="107">
        <f t="shared" si="207"/>
        <v>1</v>
      </c>
      <c r="G71" s="107" t="str">
        <f t="shared" si="208"/>
        <v/>
      </c>
      <c r="H71" s="107" t="str">
        <f t="shared" si="209"/>
        <v/>
      </c>
      <c r="I71" s="107">
        <f t="shared" si="210"/>
        <v>1</v>
      </c>
      <c r="J71" s="107">
        <f t="shared" si="211"/>
        <v>1</v>
      </c>
      <c r="K71" s="107">
        <f t="shared" si="212"/>
        <v>1</v>
      </c>
      <c r="L71" s="107">
        <f t="shared" si="213"/>
        <v>1</v>
      </c>
      <c r="M71" s="107" t="str">
        <f t="shared" si="214"/>
        <v/>
      </c>
      <c r="N71" s="107">
        <f t="shared" si="215"/>
        <v>1</v>
      </c>
      <c r="O71" s="107">
        <f t="shared" si="216"/>
        <v>1</v>
      </c>
      <c r="P71" s="107">
        <f t="shared" si="217"/>
        <v>0</v>
      </c>
      <c r="Q71" s="107">
        <f t="shared" si="218"/>
        <v>1</v>
      </c>
      <c r="R71" s="107">
        <f t="shared" si="219"/>
        <v>1</v>
      </c>
      <c r="S71" s="107" t="str">
        <f t="shared" si="220"/>
        <v/>
      </c>
      <c r="T71" s="107" t="str">
        <f t="shared" si="221"/>
        <v/>
      </c>
      <c r="U71" s="107">
        <f t="shared" si="222"/>
        <v>1</v>
      </c>
      <c r="V71" s="107">
        <f t="shared" si="223"/>
        <v>1</v>
      </c>
      <c r="W71" s="107">
        <f t="shared" si="224"/>
        <v>1</v>
      </c>
      <c r="X71" s="107">
        <f t="shared" si="225"/>
        <v>1</v>
      </c>
      <c r="Y71" s="107" t="str">
        <f t="shared" si="226"/>
        <v/>
      </c>
      <c r="Z71" s="107">
        <f t="shared" si="227"/>
        <v>1</v>
      </c>
      <c r="AA71" s="107">
        <f t="shared" si="228"/>
        <v>1</v>
      </c>
      <c r="AB71" s="107">
        <f t="shared" si="229"/>
        <v>1</v>
      </c>
      <c r="AC71" s="107">
        <f t="shared" si="230"/>
        <v>1</v>
      </c>
      <c r="AD71" s="107" t="str">
        <f t="shared" si="231"/>
        <v/>
      </c>
      <c r="AE71" s="107" t="str">
        <f t="shared" si="232"/>
        <v/>
      </c>
      <c r="AF71" s="107">
        <f t="shared" si="233"/>
        <v>0</v>
      </c>
      <c r="AG71" s="107">
        <f t="shared" si="234"/>
        <v>0</v>
      </c>
      <c r="AH71" s="107">
        <f t="shared" si="235"/>
        <v>0</v>
      </c>
      <c r="AI71" s="107">
        <f t="shared" si="236"/>
        <v>0</v>
      </c>
      <c r="AJ71" s="107">
        <f t="shared" si="237"/>
        <v>0</v>
      </c>
      <c r="AK71" s="107" t="str">
        <f t="shared" si="238"/>
        <v/>
      </c>
    </row>
    <row r="72" spans="1:37" ht="7.5" hidden="1" customHeight="1" x14ac:dyDescent="0.35">
      <c r="A72" s="297" t="s">
        <v>6</v>
      </c>
      <c r="B72" s="107">
        <f>IF(NOT(ISBLANK(B8)),B8,"")</f>
        <v>0</v>
      </c>
      <c r="C72" s="107">
        <f t="shared" ref="C72:G72" si="239">IF(NOT(ISBLANK(C8)),C8,"")</f>
        <v>0</v>
      </c>
      <c r="D72" s="107">
        <f t="shared" si="239"/>
        <v>0</v>
      </c>
      <c r="E72" s="107">
        <f t="shared" si="239"/>
        <v>1</v>
      </c>
      <c r="F72" s="107">
        <f t="shared" si="239"/>
        <v>1</v>
      </c>
      <c r="G72" s="107" t="str">
        <f t="shared" si="239"/>
        <v/>
      </c>
      <c r="H72" s="107" t="str">
        <f t="shared" ref="H72:M72" si="240">IF(NOT(ISBLANK(I8)),I8,"")</f>
        <v/>
      </c>
      <c r="I72" s="107">
        <f t="shared" si="240"/>
        <v>1</v>
      </c>
      <c r="J72" s="107">
        <f t="shared" si="240"/>
        <v>1</v>
      </c>
      <c r="K72" s="107">
        <f t="shared" si="240"/>
        <v>1</v>
      </c>
      <c r="L72" s="107">
        <f t="shared" si="240"/>
        <v>1</v>
      </c>
      <c r="M72" s="107" t="str">
        <f t="shared" si="240"/>
        <v/>
      </c>
      <c r="N72" s="107">
        <f t="shared" ref="N72:S72" si="241">IF(NOT(ISBLANK(P8)),P8,"")</f>
        <v>1</v>
      </c>
      <c r="O72" s="107">
        <f t="shared" si="241"/>
        <v>1</v>
      </c>
      <c r="P72" s="107">
        <f t="shared" si="241"/>
        <v>0</v>
      </c>
      <c r="Q72" s="107">
        <f t="shared" si="241"/>
        <v>1</v>
      </c>
      <c r="R72" s="107" t="str">
        <f t="shared" si="241"/>
        <v/>
      </c>
      <c r="S72" s="107" t="str">
        <f t="shared" si="241"/>
        <v/>
      </c>
      <c r="T72" s="107">
        <f t="shared" ref="T72:Y72" si="242">IF(NOT(ISBLANK(W8)),W8,"")</f>
        <v>1</v>
      </c>
      <c r="U72" s="107">
        <f t="shared" si="242"/>
        <v>1</v>
      </c>
      <c r="V72" s="107">
        <f t="shared" si="242"/>
        <v>1</v>
      </c>
      <c r="W72" s="107">
        <f t="shared" si="242"/>
        <v>1</v>
      </c>
      <c r="X72" s="107">
        <f t="shared" si="242"/>
        <v>1</v>
      </c>
      <c r="Y72" s="107" t="str">
        <f t="shared" si="242"/>
        <v/>
      </c>
      <c r="Z72" s="107">
        <f t="shared" ref="Z72:AE72" si="243">IF(NOT(ISBLANK(AD8)),AD8,"")</f>
        <v>1</v>
      </c>
      <c r="AA72" s="107">
        <f t="shared" si="243"/>
        <v>1</v>
      </c>
      <c r="AB72" s="107">
        <f t="shared" si="243"/>
        <v>1</v>
      </c>
      <c r="AC72" s="107">
        <f t="shared" si="243"/>
        <v>1</v>
      </c>
      <c r="AD72" s="107" t="str">
        <f t="shared" si="243"/>
        <v/>
      </c>
      <c r="AE72" s="107" t="str">
        <f t="shared" si="243"/>
        <v/>
      </c>
      <c r="AF72" s="107">
        <f t="shared" ref="AF72:AK72" si="244">IF(NOT(ISBLANK(AK8)),AK8,"")</f>
        <v>0</v>
      </c>
      <c r="AG72" s="107">
        <f t="shared" si="244"/>
        <v>0</v>
      </c>
      <c r="AH72" s="107">
        <f t="shared" si="244"/>
        <v>0</v>
      </c>
      <c r="AI72" s="107">
        <f t="shared" si="244"/>
        <v>0</v>
      </c>
      <c r="AJ72" s="107" t="str">
        <f t="shared" si="244"/>
        <v/>
      </c>
      <c r="AK72" s="107" t="str">
        <f t="shared" si="244"/>
        <v/>
      </c>
    </row>
    <row r="73" spans="1:37" ht="7.5" hidden="1" customHeight="1" x14ac:dyDescent="0.35">
      <c r="A73" s="298"/>
      <c r="B73" s="107">
        <f>B72</f>
        <v>0</v>
      </c>
      <c r="C73" s="107">
        <f t="shared" ref="C73:G73" si="245">C72</f>
        <v>0</v>
      </c>
      <c r="D73" s="107">
        <f t="shared" si="245"/>
        <v>0</v>
      </c>
      <c r="E73" s="107">
        <f t="shared" si="245"/>
        <v>1</v>
      </c>
      <c r="F73" s="107">
        <f t="shared" si="245"/>
        <v>1</v>
      </c>
      <c r="G73" s="107" t="str">
        <f t="shared" si="245"/>
        <v/>
      </c>
      <c r="H73" s="107" t="str">
        <f t="shared" ref="H73:AK73" si="246">H72</f>
        <v/>
      </c>
      <c r="I73" s="107">
        <f t="shared" si="246"/>
        <v>1</v>
      </c>
      <c r="J73" s="107">
        <f t="shared" si="246"/>
        <v>1</v>
      </c>
      <c r="K73" s="107">
        <f t="shared" si="246"/>
        <v>1</v>
      </c>
      <c r="L73" s="107">
        <f t="shared" si="246"/>
        <v>1</v>
      </c>
      <c r="M73" s="107" t="str">
        <f t="shared" si="246"/>
        <v/>
      </c>
      <c r="N73" s="107">
        <f t="shared" si="246"/>
        <v>1</v>
      </c>
      <c r="O73" s="107">
        <f t="shared" si="246"/>
        <v>1</v>
      </c>
      <c r="P73" s="107">
        <f t="shared" si="246"/>
        <v>0</v>
      </c>
      <c r="Q73" s="107">
        <f t="shared" si="246"/>
        <v>1</v>
      </c>
      <c r="R73" s="107" t="str">
        <f t="shared" si="246"/>
        <v/>
      </c>
      <c r="S73" s="107" t="str">
        <f t="shared" si="246"/>
        <v/>
      </c>
      <c r="T73" s="107">
        <f t="shared" si="246"/>
        <v>1</v>
      </c>
      <c r="U73" s="107">
        <f t="shared" si="246"/>
        <v>1</v>
      </c>
      <c r="V73" s="107">
        <f t="shared" si="246"/>
        <v>1</v>
      </c>
      <c r="W73" s="107">
        <f t="shared" si="246"/>
        <v>1</v>
      </c>
      <c r="X73" s="107">
        <f t="shared" si="246"/>
        <v>1</v>
      </c>
      <c r="Y73" s="107" t="str">
        <f t="shared" si="246"/>
        <v/>
      </c>
      <c r="Z73" s="107">
        <f t="shared" si="246"/>
        <v>1</v>
      </c>
      <c r="AA73" s="107">
        <f t="shared" si="246"/>
        <v>1</v>
      </c>
      <c r="AB73" s="107">
        <f t="shared" si="246"/>
        <v>1</v>
      </c>
      <c r="AC73" s="107">
        <f t="shared" si="246"/>
        <v>1</v>
      </c>
      <c r="AD73" s="107" t="str">
        <f t="shared" si="246"/>
        <v/>
      </c>
      <c r="AE73" s="107" t="str">
        <f t="shared" si="246"/>
        <v/>
      </c>
      <c r="AF73" s="107">
        <f t="shared" si="246"/>
        <v>0</v>
      </c>
      <c r="AG73" s="107">
        <f t="shared" si="246"/>
        <v>0</v>
      </c>
      <c r="AH73" s="107">
        <f t="shared" si="246"/>
        <v>0</v>
      </c>
      <c r="AI73" s="107">
        <f t="shared" si="246"/>
        <v>0</v>
      </c>
      <c r="AJ73" s="107" t="str">
        <f t="shared" si="246"/>
        <v/>
      </c>
      <c r="AK73" s="107" t="str">
        <f t="shared" si="246"/>
        <v/>
      </c>
    </row>
    <row r="74" spans="1:37" ht="7.5" hidden="1" customHeight="1" x14ac:dyDescent="0.35">
      <c r="A74" s="298"/>
      <c r="B74" s="107">
        <f t="shared" ref="B74:B76" si="247">B73</f>
        <v>0</v>
      </c>
      <c r="C74" s="107">
        <f t="shared" ref="C74:C76" si="248">C73</f>
        <v>0</v>
      </c>
      <c r="D74" s="107">
        <f t="shared" ref="D74:D76" si="249">D73</f>
        <v>0</v>
      </c>
      <c r="E74" s="107">
        <f t="shared" ref="E74:E76" si="250">E73</f>
        <v>1</v>
      </c>
      <c r="F74" s="107">
        <f t="shared" ref="F74:F76" si="251">F73</f>
        <v>1</v>
      </c>
      <c r="G74" s="107" t="str">
        <f t="shared" ref="G74:G76" si="252">G73</f>
        <v/>
      </c>
      <c r="H74" s="107" t="str">
        <f t="shared" ref="H74:H76" si="253">H73</f>
        <v/>
      </c>
      <c r="I74" s="107">
        <f t="shared" ref="I74:I76" si="254">I73</f>
        <v>1</v>
      </c>
      <c r="J74" s="107">
        <f t="shared" ref="J74:J76" si="255">J73</f>
        <v>1</v>
      </c>
      <c r="K74" s="107">
        <f t="shared" ref="K74:K76" si="256">K73</f>
        <v>1</v>
      </c>
      <c r="L74" s="107">
        <f t="shared" ref="L74:L76" si="257">L73</f>
        <v>1</v>
      </c>
      <c r="M74" s="107" t="str">
        <f t="shared" ref="M74:M76" si="258">M73</f>
        <v/>
      </c>
      <c r="N74" s="107">
        <f t="shared" ref="N74:N76" si="259">N73</f>
        <v>1</v>
      </c>
      <c r="O74" s="107">
        <f t="shared" ref="O74:O76" si="260">O73</f>
        <v>1</v>
      </c>
      <c r="P74" s="107">
        <f t="shared" ref="P74:P76" si="261">P73</f>
        <v>0</v>
      </c>
      <c r="Q74" s="107">
        <f t="shared" ref="Q74:Q76" si="262">Q73</f>
        <v>1</v>
      </c>
      <c r="R74" s="107" t="str">
        <f t="shared" ref="R74:R76" si="263">R73</f>
        <v/>
      </c>
      <c r="S74" s="107" t="str">
        <f t="shared" ref="S74:S76" si="264">S73</f>
        <v/>
      </c>
      <c r="T74" s="107">
        <f t="shared" ref="T74:T76" si="265">T73</f>
        <v>1</v>
      </c>
      <c r="U74" s="107">
        <f t="shared" ref="U74:U76" si="266">U73</f>
        <v>1</v>
      </c>
      <c r="V74" s="107">
        <f t="shared" ref="V74:V76" si="267">V73</f>
        <v>1</v>
      </c>
      <c r="W74" s="107">
        <f t="shared" ref="W74:W76" si="268">W73</f>
        <v>1</v>
      </c>
      <c r="X74" s="107">
        <f t="shared" ref="X74:X76" si="269">X73</f>
        <v>1</v>
      </c>
      <c r="Y74" s="107" t="str">
        <f t="shared" ref="Y74:Y76" si="270">Y73</f>
        <v/>
      </c>
      <c r="Z74" s="107">
        <f t="shared" ref="Z74:Z76" si="271">Z73</f>
        <v>1</v>
      </c>
      <c r="AA74" s="107">
        <f t="shared" ref="AA74:AA76" si="272">AA73</f>
        <v>1</v>
      </c>
      <c r="AB74" s="107">
        <f t="shared" ref="AB74:AB76" si="273">AB73</f>
        <v>1</v>
      </c>
      <c r="AC74" s="107">
        <f t="shared" ref="AC74:AC76" si="274">AC73</f>
        <v>1</v>
      </c>
      <c r="AD74" s="107" t="str">
        <f t="shared" ref="AD74:AD76" si="275">AD73</f>
        <v/>
      </c>
      <c r="AE74" s="107" t="str">
        <f t="shared" ref="AE74:AE76" si="276">AE73</f>
        <v/>
      </c>
      <c r="AF74" s="107">
        <f t="shared" ref="AF74:AF76" si="277">AF73</f>
        <v>0</v>
      </c>
      <c r="AG74" s="107">
        <f t="shared" ref="AG74:AG76" si="278">AG73</f>
        <v>0</v>
      </c>
      <c r="AH74" s="107">
        <f t="shared" ref="AH74:AH76" si="279">AH73</f>
        <v>0</v>
      </c>
      <c r="AI74" s="107">
        <f t="shared" ref="AI74:AI76" si="280">AI73</f>
        <v>0</v>
      </c>
      <c r="AJ74" s="107" t="str">
        <f t="shared" ref="AJ74:AJ76" si="281">AJ73</f>
        <v/>
      </c>
      <c r="AK74" s="107" t="str">
        <f t="shared" ref="AK74:AK76" si="282">AK73</f>
        <v/>
      </c>
    </row>
    <row r="75" spans="1:37" ht="7.5" hidden="1" customHeight="1" x14ac:dyDescent="0.35">
      <c r="A75" s="298"/>
      <c r="B75" s="107">
        <f t="shared" si="247"/>
        <v>0</v>
      </c>
      <c r="C75" s="107">
        <f t="shared" si="248"/>
        <v>0</v>
      </c>
      <c r="D75" s="107">
        <f t="shared" si="249"/>
        <v>0</v>
      </c>
      <c r="E75" s="107">
        <f t="shared" si="250"/>
        <v>1</v>
      </c>
      <c r="F75" s="107">
        <f t="shared" si="251"/>
        <v>1</v>
      </c>
      <c r="G75" s="107" t="str">
        <f t="shared" si="252"/>
        <v/>
      </c>
      <c r="H75" s="107" t="str">
        <f t="shared" si="253"/>
        <v/>
      </c>
      <c r="I75" s="107">
        <f t="shared" si="254"/>
        <v>1</v>
      </c>
      <c r="J75" s="107">
        <f t="shared" si="255"/>
        <v>1</v>
      </c>
      <c r="K75" s="107">
        <f t="shared" si="256"/>
        <v>1</v>
      </c>
      <c r="L75" s="107">
        <f t="shared" si="257"/>
        <v>1</v>
      </c>
      <c r="M75" s="107" t="str">
        <f t="shared" si="258"/>
        <v/>
      </c>
      <c r="N75" s="107">
        <f t="shared" si="259"/>
        <v>1</v>
      </c>
      <c r="O75" s="107">
        <f t="shared" si="260"/>
        <v>1</v>
      </c>
      <c r="P75" s="107">
        <f t="shared" si="261"/>
        <v>0</v>
      </c>
      <c r="Q75" s="107">
        <f t="shared" si="262"/>
        <v>1</v>
      </c>
      <c r="R75" s="107" t="str">
        <f t="shared" si="263"/>
        <v/>
      </c>
      <c r="S75" s="107" t="str">
        <f t="shared" si="264"/>
        <v/>
      </c>
      <c r="T75" s="107">
        <f t="shared" si="265"/>
        <v>1</v>
      </c>
      <c r="U75" s="107">
        <f t="shared" si="266"/>
        <v>1</v>
      </c>
      <c r="V75" s="107">
        <f t="shared" si="267"/>
        <v>1</v>
      </c>
      <c r="W75" s="107">
        <f t="shared" si="268"/>
        <v>1</v>
      </c>
      <c r="X75" s="107">
        <f t="shared" si="269"/>
        <v>1</v>
      </c>
      <c r="Y75" s="107" t="str">
        <f t="shared" si="270"/>
        <v/>
      </c>
      <c r="Z75" s="107">
        <f t="shared" si="271"/>
        <v>1</v>
      </c>
      <c r="AA75" s="107">
        <f t="shared" si="272"/>
        <v>1</v>
      </c>
      <c r="AB75" s="107">
        <f t="shared" si="273"/>
        <v>1</v>
      </c>
      <c r="AC75" s="107">
        <f t="shared" si="274"/>
        <v>1</v>
      </c>
      <c r="AD75" s="107" t="str">
        <f t="shared" si="275"/>
        <v/>
      </c>
      <c r="AE75" s="107" t="str">
        <f t="shared" si="276"/>
        <v/>
      </c>
      <c r="AF75" s="107">
        <f t="shared" si="277"/>
        <v>0</v>
      </c>
      <c r="AG75" s="107">
        <f t="shared" si="278"/>
        <v>0</v>
      </c>
      <c r="AH75" s="107">
        <f t="shared" si="279"/>
        <v>0</v>
      </c>
      <c r="AI75" s="107">
        <f t="shared" si="280"/>
        <v>0</v>
      </c>
      <c r="AJ75" s="107" t="str">
        <f t="shared" si="281"/>
        <v/>
      </c>
      <c r="AK75" s="107" t="str">
        <f t="shared" si="282"/>
        <v/>
      </c>
    </row>
    <row r="76" spans="1:37" ht="7.5" hidden="1" customHeight="1" x14ac:dyDescent="0.35">
      <c r="A76" s="299"/>
      <c r="B76" s="107">
        <f t="shared" si="247"/>
        <v>0</v>
      </c>
      <c r="C76" s="107">
        <f t="shared" si="248"/>
        <v>0</v>
      </c>
      <c r="D76" s="107">
        <f t="shared" si="249"/>
        <v>0</v>
      </c>
      <c r="E76" s="107">
        <f t="shared" si="250"/>
        <v>1</v>
      </c>
      <c r="F76" s="107">
        <f t="shared" si="251"/>
        <v>1</v>
      </c>
      <c r="G76" s="107" t="str">
        <f t="shared" si="252"/>
        <v/>
      </c>
      <c r="H76" s="107" t="str">
        <f t="shared" si="253"/>
        <v/>
      </c>
      <c r="I76" s="107">
        <f t="shared" si="254"/>
        <v>1</v>
      </c>
      <c r="J76" s="107">
        <f t="shared" si="255"/>
        <v>1</v>
      </c>
      <c r="K76" s="107">
        <f t="shared" si="256"/>
        <v>1</v>
      </c>
      <c r="L76" s="107">
        <f t="shared" si="257"/>
        <v>1</v>
      </c>
      <c r="M76" s="107" t="str">
        <f t="shared" si="258"/>
        <v/>
      </c>
      <c r="N76" s="107">
        <f t="shared" si="259"/>
        <v>1</v>
      </c>
      <c r="O76" s="107">
        <f t="shared" si="260"/>
        <v>1</v>
      </c>
      <c r="P76" s="107">
        <f t="shared" si="261"/>
        <v>0</v>
      </c>
      <c r="Q76" s="107">
        <f t="shared" si="262"/>
        <v>1</v>
      </c>
      <c r="R76" s="107" t="str">
        <f t="shared" si="263"/>
        <v/>
      </c>
      <c r="S76" s="107" t="str">
        <f t="shared" si="264"/>
        <v/>
      </c>
      <c r="T76" s="107">
        <f t="shared" si="265"/>
        <v>1</v>
      </c>
      <c r="U76" s="107">
        <f t="shared" si="266"/>
        <v>1</v>
      </c>
      <c r="V76" s="107">
        <f t="shared" si="267"/>
        <v>1</v>
      </c>
      <c r="W76" s="107">
        <f t="shared" si="268"/>
        <v>1</v>
      </c>
      <c r="X76" s="107">
        <f t="shared" si="269"/>
        <v>1</v>
      </c>
      <c r="Y76" s="107" t="str">
        <f t="shared" si="270"/>
        <v/>
      </c>
      <c r="Z76" s="107">
        <f t="shared" si="271"/>
        <v>1</v>
      </c>
      <c r="AA76" s="107">
        <f t="shared" si="272"/>
        <v>1</v>
      </c>
      <c r="AB76" s="107">
        <f t="shared" si="273"/>
        <v>1</v>
      </c>
      <c r="AC76" s="107">
        <f t="shared" si="274"/>
        <v>1</v>
      </c>
      <c r="AD76" s="107" t="str">
        <f t="shared" si="275"/>
        <v/>
      </c>
      <c r="AE76" s="107" t="str">
        <f t="shared" si="276"/>
        <v/>
      </c>
      <c r="AF76" s="107">
        <f t="shared" si="277"/>
        <v>0</v>
      </c>
      <c r="AG76" s="107">
        <f t="shared" si="278"/>
        <v>0</v>
      </c>
      <c r="AH76" s="107">
        <f t="shared" si="279"/>
        <v>0</v>
      </c>
      <c r="AI76" s="107">
        <f t="shared" si="280"/>
        <v>0</v>
      </c>
      <c r="AJ76" s="107" t="str">
        <f t="shared" si="281"/>
        <v/>
      </c>
      <c r="AK76" s="107" t="str">
        <f t="shared" si="282"/>
        <v/>
      </c>
    </row>
    <row r="77" spans="1:37" ht="7.5" hidden="1" customHeight="1" x14ac:dyDescent="0.35">
      <c r="A77" s="297" t="s">
        <v>7</v>
      </c>
      <c r="B77" s="107">
        <f>IF(NOT(ISBLANK(B9)),B9,"")</f>
        <v>0</v>
      </c>
      <c r="C77" s="107">
        <f t="shared" ref="C77:G77" si="283">IF(NOT(ISBLANK(C9)),C9,"")</f>
        <v>0</v>
      </c>
      <c r="D77" s="107">
        <f t="shared" si="283"/>
        <v>1</v>
      </c>
      <c r="E77" s="107">
        <f t="shared" si="283"/>
        <v>1</v>
      </c>
      <c r="F77" s="107" t="str">
        <f t="shared" si="283"/>
        <v/>
      </c>
      <c r="G77" s="107" t="str">
        <f t="shared" si="283"/>
        <v/>
      </c>
      <c r="H77" s="107">
        <f t="shared" ref="H77:M77" si="284">IF(NOT(ISBLANK(I9)),I9,"")</f>
        <v>1</v>
      </c>
      <c r="I77" s="107">
        <f t="shared" si="284"/>
        <v>1</v>
      </c>
      <c r="J77" s="107">
        <f t="shared" si="284"/>
        <v>1</v>
      </c>
      <c r="K77" s="107">
        <f t="shared" si="284"/>
        <v>1</v>
      </c>
      <c r="L77" s="107">
        <f t="shared" si="284"/>
        <v>1</v>
      </c>
      <c r="M77" s="107" t="str">
        <f t="shared" si="284"/>
        <v/>
      </c>
      <c r="N77" s="107">
        <f t="shared" ref="N77:S77" si="285">IF(NOT(ISBLANK(P9)),P9,"")</f>
        <v>1</v>
      </c>
      <c r="O77" s="107">
        <f t="shared" si="285"/>
        <v>1</v>
      </c>
      <c r="P77" s="107">
        <f t="shared" si="285"/>
        <v>0</v>
      </c>
      <c r="Q77" s="107">
        <f t="shared" si="285"/>
        <v>1</v>
      </c>
      <c r="R77" s="107" t="str">
        <f t="shared" si="285"/>
        <v/>
      </c>
      <c r="S77" s="107" t="str">
        <f t="shared" si="285"/>
        <v/>
      </c>
      <c r="T77" s="107">
        <f t="shared" ref="T77:Y77" si="286">IF(NOT(ISBLANK(W9)),W9,"")</f>
        <v>1</v>
      </c>
      <c r="U77" s="107">
        <f t="shared" si="286"/>
        <v>1</v>
      </c>
      <c r="V77" s="107">
        <f t="shared" si="286"/>
        <v>1</v>
      </c>
      <c r="W77" s="107">
        <f t="shared" si="286"/>
        <v>1</v>
      </c>
      <c r="X77" s="107">
        <f t="shared" si="286"/>
        <v>1</v>
      </c>
      <c r="Y77" s="107" t="str">
        <f t="shared" si="286"/>
        <v/>
      </c>
      <c r="Z77" s="107">
        <f t="shared" ref="Z77:AE77" si="287">IF(NOT(ISBLANK(AD9)),AD9,"")</f>
        <v>1</v>
      </c>
      <c r="AA77" s="107">
        <f t="shared" si="287"/>
        <v>1</v>
      </c>
      <c r="AB77" s="107">
        <f t="shared" si="287"/>
        <v>1</v>
      </c>
      <c r="AC77" s="107">
        <f t="shared" si="287"/>
        <v>1</v>
      </c>
      <c r="AD77" s="107" t="str">
        <f t="shared" si="287"/>
        <v/>
      </c>
      <c r="AE77" s="107" t="str">
        <f t="shared" si="287"/>
        <v/>
      </c>
      <c r="AF77" s="107">
        <f t="shared" ref="AF77:AK77" si="288">IF(NOT(ISBLANK(AK9)),AK9,"")</f>
        <v>0</v>
      </c>
      <c r="AG77" s="107">
        <f t="shared" si="288"/>
        <v>0</v>
      </c>
      <c r="AH77" s="107">
        <f t="shared" si="288"/>
        <v>0</v>
      </c>
      <c r="AI77" s="107">
        <f t="shared" si="288"/>
        <v>0</v>
      </c>
      <c r="AJ77" s="107" t="str">
        <f t="shared" si="288"/>
        <v/>
      </c>
      <c r="AK77" s="107" t="str">
        <f t="shared" si="288"/>
        <v/>
      </c>
    </row>
    <row r="78" spans="1:37" ht="7.5" hidden="1" customHeight="1" x14ac:dyDescent="0.35">
      <c r="A78" s="298"/>
      <c r="B78" s="107">
        <f>B77</f>
        <v>0</v>
      </c>
      <c r="C78" s="107">
        <f t="shared" ref="C78:G78" si="289">C77</f>
        <v>0</v>
      </c>
      <c r="D78" s="107">
        <f t="shared" si="289"/>
        <v>1</v>
      </c>
      <c r="E78" s="107">
        <f t="shared" si="289"/>
        <v>1</v>
      </c>
      <c r="F78" s="107" t="str">
        <f t="shared" si="289"/>
        <v/>
      </c>
      <c r="G78" s="107" t="str">
        <f t="shared" si="289"/>
        <v/>
      </c>
      <c r="H78" s="107">
        <f t="shared" ref="H78:AK78" si="290">H77</f>
        <v>1</v>
      </c>
      <c r="I78" s="107">
        <f t="shared" si="290"/>
        <v>1</v>
      </c>
      <c r="J78" s="107">
        <f t="shared" si="290"/>
        <v>1</v>
      </c>
      <c r="K78" s="107">
        <f t="shared" si="290"/>
        <v>1</v>
      </c>
      <c r="L78" s="107">
        <f t="shared" si="290"/>
        <v>1</v>
      </c>
      <c r="M78" s="107" t="str">
        <f t="shared" si="290"/>
        <v/>
      </c>
      <c r="N78" s="107">
        <f t="shared" si="290"/>
        <v>1</v>
      </c>
      <c r="O78" s="107">
        <f t="shared" si="290"/>
        <v>1</v>
      </c>
      <c r="P78" s="107">
        <f t="shared" si="290"/>
        <v>0</v>
      </c>
      <c r="Q78" s="107">
        <f t="shared" si="290"/>
        <v>1</v>
      </c>
      <c r="R78" s="107" t="str">
        <f t="shared" si="290"/>
        <v/>
      </c>
      <c r="S78" s="107" t="str">
        <f t="shared" si="290"/>
        <v/>
      </c>
      <c r="T78" s="107">
        <f t="shared" si="290"/>
        <v>1</v>
      </c>
      <c r="U78" s="107">
        <f t="shared" si="290"/>
        <v>1</v>
      </c>
      <c r="V78" s="107">
        <f t="shared" si="290"/>
        <v>1</v>
      </c>
      <c r="W78" s="107">
        <f t="shared" si="290"/>
        <v>1</v>
      </c>
      <c r="X78" s="107">
        <f t="shared" si="290"/>
        <v>1</v>
      </c>
      <c r="Y78" s="107" t="str">
        <f t="shared" si="290"/>
        <v/>
      </c>
      <c r="Z78" s="107">
        <f t="shared" si="290"/>
        <v>1</v>
      </c>
      <c r="AA78" s="107">
        <f t="shared" si="290"/>
        <v>1</v>
      </c>
      <c r="AB78" s="107">
        <f t="shared" si="290"/>
        <v>1</v>
      </c>
      <c r="AC78" s="107">
        <f t="shared" si="290"/>
        <v>1</v>
      </c>
      <c r="AD78" s="107" t="str">
        <f t="shared" si="290"/>
        <v/>
      </c>
      <c r="AE78" s="107" t="str">
        <f t="shared" si="290"/>
        <v/>
      </c>
      <c r="AF78" s="107">
        <f t="shared" si="290"/>
        <v>0</v>
      </c>
      <c r="AG78" s="107">
        <f t="shared" si="290"/>
        <v>0</v>
      </c>
      <c r="AH78" s="107">
        <f t="shared" si="290"/>
        <v>0</v>
      </c>
      <c r="AI78" s="107">
        <f t="shared" si="290"/>
        <v>0</v>
      </c>
      <c r="AJ78" s="107" t="str">
        <f t="shared" si="290"/>
        <v/>
      </c>
      <c r="AK78" s="107" t="str">
        <f t="shared" si="290"/>
        <v/>
      </c>
    </row>
    <row r="79" spans="1:37" ht="7.5" hidden="1" customHeight="1" x14ac:dyDescent="0.35">
      <c r="A79" s="298"/>
      <c r="B79" s="107">
        <f t="shared" ref="B79:B81" si="291">B78</f>
        <v>0</v>
      </c>
      <c r="C79" s="107">
        <f t="shared" ref="C79:C81" si="292">C78</f>
        <v>0</v>
      </c>
      <c r="D79" s="107">
        <f t="shared" ref="D79:D81" si="293">D78</f>
        <v>1</v>
      </c>
      <c r="E79" s="107">
        <f t="shared" ref="E79:E81" si="294">E78</f>
        <v>1</v>
      </c>
      <c r="F79" s="107" t="str">
        <f t="shared" ref="F79:F81" si="295">F78</f>
        <v/>
      </c>
      <c r="G79" s="107" t="str">
        <f t="shared" ref="G79:G81" si="296">G78</f>
        <v/>
      </c>
      <c r="H79" s="107">
        <f t="shared" ref="H79:H81" si="297">H78</f>
        <v>1</v>
      </c>
      <c r="I79" s="107">
        <f t="shared" ref="I79:I81" si="298">I78</f>
        <v>1</v>
      </c>
      <c r="J79" s="107">
        <f t="shared" ref="J79:J81" si="299">J78</f>
        <v>1</v>
      </c>
      <c r="K79" s="107">
        <f t="shared" ref="K79:K81" si="300">K78</f>
        <v>1</v>
      </c>
      <c r="L79" s="107">
        <f t="shared" ref="L79:L81" si="301">L78</f>
        <v>1</v>
      </c>
      <c r="M79" s="107" t="str">
        <f t="shared" ref="M79:M81" si="302">M78</f>
        <v/>
      </c>
      <c r="N79" s="107">
        <f t="shared" ref="N79:N81" si="303">N78</f>
        <v>1</v>
      </c>
      <c r="O79" s="107">
        <f t="shared" ref="O79:O81" si="304">O78</f>
        <v>1</v>
      </c>
      <c r="P79" s="107">
        <f t="shared" ref="P79:P81" si="305">P78</f>
        <v>0</v>
      </c>
      <c r="Q79" s="107">
        <f t="shared" ref="Q79:Q81" si="306">Q78</f>
        <v>1</v>
      </c>
      <c r="R79" s="107" t="str">
        <f t="shared" ref="R79:R81" si="307">R78</f>
        <v/>
      </c>
      <c r="S79" s="107" t="str">
        <f t="shared" ref="S79:S81" si="308">S78</f>
        <v/>
      </c>
      <c r="T79" s="107">
        <f t="shared" ref="T79:T81" si="309">T78</f>
        <v>1</v>
      </c>
      <c r="U79" s="107">
        <f t="shared" ref="U79:U81" si="310">U78</f>
        <v>1</v>
      </c>
      <c r="V79" s="107">
        <f t="shared" ref="V79:V81" si="311">V78</f>
        <v>1</v>
      </c>
      <c r="W79" s="107">
        <f t="shared" ref="W79:W81" si="312">W78</f>
        <v>1</v>
      </c>
      <c r="X79" s="107">
        <f t="shared" ref="X79:X81" si="313">X78</f>
        <v>1</v>
      </c>
      <c r="Y79" s="107" t="str">
        <f t="shared" ref="Y79:Y81" si="314">Y78</f>
        <v/>
      </c>
      <c r="Z79" s="107">
        <f t="shared" ref="Z79:Z81" si="315">Z78</f>
        <v>1</v>
      </c>
      <c r="AA79" s="107">
        <f t="shared" ref="AA79:AA81" si="316">AA78</f>
        <v>1</v>
      </c>
      <c r="AB79" s="107">
        <f t="shared" ref="AB79:AB81" si="317">AB78</f>
        <v>1</v>
      </c>
      <c r="AC79" s="107">
        <f t="shared" ref="AC79:AC81" si="318">AC78</f>
        <v>1</v>
      </c>
      <c r="AD79" s="107" t="str">
        <f t="shared" ref="AD79:AD81" si="319">AD78</f>
        <v/>
      </c>
      <c r="AE79" s="107" t="str">
        <f t="shared" ref="AE79:AE81" si="320">AE78</f>
        <v/>
      </c>
      <c r="AF79" s="107">
        <f t="shared" ref="AF79:AF81" si="321">AF78</f>
        <v>0</v>
      </c>
      <c r="AG79" s="107">
        <f t="shared" ref="AG79:AG81" si="322">AG78</f>
        <v>0</v>
      </c>
      <c r="AH79" s="107">
        <f t="shared" ref="AH79:AH81" si="323">AH78</f>
        <v>0</v>
      </c>
      <c r="AI79" s="107">
        <f t="shared" ref="AI79:AI81" si="324">AI78</f>
        <v>0</v>
      </c>
      <c r="AJ79" s="107" t="str">
        <f t="shared" ref="AJ79:AJ81" si="325">AJ78</f>
        <v/>
      </c>
      <c r="AK79" s="107" t="str">
        <f t="shared" ref="AK79:AK81" si="326">AK78</f>
        <v/>
      </c>
    </row>
    <row r="80" spans="1:37" ht="7.5" hidden="1" customHeight="1" x14ac:dyDescent="0.35">
      <c r="A80" s="298"/>
      <c r="B80" s="107">
        <f t="shared" si="291"/>
        <v>0</v>
      </c>
      <c r="C80" s="107">
        <f t="shared" si="292"/>
        <v>0</v>
      </c>
      <c r="D80" s="107">
        <f t="shared" si="293"/>
        <v>1</v>
      </c>
      <c r="E80" s="107">
        <f t="shared" si="294"/>
        <v>1</v>
      </c>
      <c r="F80" s="107" t="str">
        <f t="shared" si="295"/>
        <v/>
      </c>
      <c r="G80" s="107" t="str">
        <f t="shared" si="296"/>
        <v/>
      </c>
      <c r="H80" s="107">
        <f t="shared" si="297"/>
        <v>1</v>
      </c>
      <c r="I80" s="107">
        <f t="shared" si="298"/>
        <v>1</v>
      </c>
      <c r="J80" s="107">
        <f t="shared" si="299"/>
        <v>1</v>
      </c>
      <c r="K80" s="107">
        <f t="shared" si="300"/>
        <v>1</v>
      </c>
      <c r="L80" s="107">
        <f t="shared" si="301"/>
        <v>1</v>
      </c>
      <c r="M80" s="107" t="str">
        <f t="shared" si="302"/>
        <v/>
      </c>
      <c r="N80" s="107">
        <f t="shared" si="303"/>
        <v>1</v>
      </c>
      <c r="O80" s="107">
        <f t="shared" si="304"/>
        <v>1</v>
      </c>
      <c r="P80" s="107">
        <f t="shared" si="305"/>
        <v>0</v>
      </c>
      <c r="Q80" s="107">
        <f t="shared" si="306"/>
        <v>1</v>
      </c>
      <c r="R80" s="107" t="str">
        <f t="shared" si="307"/>
        <v/>
      </c>
      <c r="S80" s="107" t="str">
        <f t="shared" si="308"/>
        <v/>
      </c>
      <c r="T80" s="107">
        <f t="shared" si="309"/>
        <v>1</v>
      </c>
      <c r="U80" s="107">
        <f t="shared" si="310"/>
        <v>1</v>
      </c>
      <c r="V80" s="107">
        <f t="shared" si="311"/>
        <v>1</v>
      </c>
      <c r="W80" s="107">
        <f t="shared" si="312"/>
        <v>1</v>
      </c>
      <c r="X80" s="107">
        <f t="shared" si="313"/>
        <v>1</v>
      </c>
      <c r="Y80" s="107" t="str">
        <f t="shared" si="314"/>
        <v/>
      </c>
      <c r="Z80" s="107">
        <f t="shared" si="315"/>
        <v>1</v>
      </c>
      <c r="AA80" s="107">
        <f t="shared" si="316"/>
        <v>1</v>
      </c>
      <c r="AB80" s="107">
        <f t="shared" si="317"/>
        <v>1</v>
      </c>
      <c r="AC80" s="107">
        <f t="shared" si="318"/>
        <v>1</v>
      </c>
      <c r="AD80" s="107" t="str">
        <f t="shared" si="319"/>
        <v/>
      </c>
      <c r="AE80" s="107" t="str">
        <f t="shared" si="320"/>
        <v/>
      </c>
      <c r="AF80" s="107">
        <f t="shared" si="321"/>
        <v>0</v>
      </c>
      <c r="AG80" s="107">
        <f t="shared" si="322"/>
        <v>0</v>
      </c>
      <c r="AH80" s="107">
        <f t="shared" si="323"/>
        <v>0</v>
      </c>
      <c r="AI80" s="107">
        <f t="shared" si="324"/>
        <v>0</v>
      </c>
      <c r="AJ80" s="107" t="str">
        <f t="shared" si="325"/>
        <v/>
      </c>
      <c r="AK80" s="107" t="str">
        <f t="shared" si="326"/>
        <v/>
      </c>
    </row>
    <row r="81" spans="1:37" ht="7.5" hidden="1" customHeight="1" x14ac:dyDescent="0.35">
      <c r="A81" s="299"/>
      <c r="B81" s="107">
        <f t="shared" si="291"/>
        <v>0</v>
      </c>
      <c r="C81" s="107">
        <f t="shared" si="292"/>
        <v>0</v>
      </c>
      <c r="D81" s="107">
        <f t="shared" si="293"/>
        <v>1</v>
      </c>
      <c r="E81" s="107">
        <f t="shared" si="294"/>
        <v>1</v>
      </c>
      <c r="F81" s="107" t="str">
        <f t="shared" si="295"/>
        <v/>
      </c>
      <c r="G81" s="107" t="str">
        <f t="shared" si="296"/>
        <v/>
      </c>
      <c r="H81" s="107">
        <f t="shared" si="297"/>
        <v>1</v>
      </c>
      <c r="I81" s="107">
        <f t="shared" si="298"/>
        <v>1</v>
      </c>
      <c r="J81" s="107">
        <f t="shared" si="299"/>
        <v>1</v>
      </c>
      <c r="K81" s="107">
        <f t="shared" si="300"/>
        <v>1</v>
      </c>
      <c r="L81" s="107">
        <f t="shared" si="301"/>
        <v>1</v>
      </c>
      <c r="M81" s="107" t="str">
        <f t="shared" si="302"/>
        <v/>
      </c>
      <c r="N81" s="107">
        <f t="shared" si="303"/>
        <v>1</v>
      </c>
      <c r="O81" s="107">
        <f t="shared" si="304"/>
        <v>1</v>
      </c>
      <c r="P81" s="107">
        <f t="shared" si="305"/>
        <v>0</v>
      </c>
      <c r="Q81" s="107">
        <f t="shared" si="306"/>
        <v>1</v>
      </c>
      <c r="R81" s="107" t="str">
        <f t="shared" si="307"/>
        <v/>
      </c>
      <c r="S81" s="107" t="str">
        <f t="shared" si="308"/>
        <v/>
      </c>
      <c r="T81" s="107">
        <f t="shared" si="309"/>
        <v>1</v>
      </c>
      <c r="U81" s="107">
        <f t="shared" si="310"/>
        <v>1</v>
      </c>
      <c r="V81" s="107">
        <f t="shared" si="311"/>
        <v>1</v>
      </c>
      <c r="W81" s="107">
        <f t="shared" si="312"/>
        <v>1</v>
      </c>
      <c r="X81" s="107">
        <f t="shared" si="313"/>
        <v>1</v>
      </c>
      <c r="Y81" s="107" t="str">
        <f t="shared" si="314"/>
        <v/>
      </c>
      <c r="Z81" s="107">
        <f t="shared" si="315"/>
        <v>1</v>
      </c>
      <c r="AA81" s="107">
        <f t="shared" si="316"/>
        <v>1</v>
      </c>
      <c r="AB81" s="107">
        <f t="shared" si="317"/>
        <v>1</v>
      </c>
      <c r="AC81" s="107">
        <f t="shared" si="318"/>
        <v>1</v>
      </c>
      <c r="AD81" s="107" t="str">
        <f t="shared" si="319"/>
        <v/>
      </c>
      <c r="AE81" s="107" t="str">
        <f t="shared" si="320"/>
        <v/>
      </c>
      <c r="AF81" s="107">
        <f t="shared" si="321"/>
        <v>0</v>
      </c>
      <c r="AG81" s="107">
        <f t="shared" si="322"/>
        <v>0</v>
      </c>
      <c r="AH81" s="107">
        <f t="shared" si="323"/>
        <v>0</v>
      </c>
      <c r="AI81" s="107">
        <f t="shared" si="324"/>
        <v>0</v>
      </c>
      <c r="AJ81" s="107" t="str">
        <f t="shared" si="325"/>
        <v/>
      </c>
      <c r="AK81" s="107" t="str">
        <f t="shared" si="326"/>
        <v/>
      </c>
    </row>
    <row r="82" spans="1:37" hidden="1" x14ac:dyDescent="0.35">
      <c r="A82" s="108"/>
      <c r="B82" s="108">
        <v>1</v>
      </c>
      <c r="C82" s="108">
        <v>2</v>
      </c>
      <c r="D82" s="108">
        <v>3</v>
      </c>
      <c r="E82" s="108">
        <v>4</v>
      </c>
      <c r="F82" s="108">
        <v>5</v>
      </c>
      <c r="G82" s="108">
        <v>6</v>
      </c>
      <c r="H82" s="108">
        <v>1</v>
      </c>
      <c r="I82" s="108">
        <v>2</v>
      </c>
      <c r="J82" s="108">
        <v>3</v>
      </c>
      <c r="K82" s="108">
        <v>4</v>
      </c>
      <c r="L82" s="108">
        <v>5</v>
      </c>
      <c r="M82" s="108">
        <v>6</v>
      </c>
      <c r="N82" s="108">
        <v>1</v>
      </c>
      <c r="O82" s="108">
        <v>2</v>
      </c>
      <c r="P82" s="108">
        <v>3</v>
      </c>
      <c r="Q82" s="108">
        <v>4</v>
      </c>
      <c r="R82" s="108">
        <v>5</v>
      </c>
      <c r="S82" s="108">
        <v>6</v>
      </c>
      <c r="T82" s="108">
        <v>1</v>
      </c>
      <c r="U82" s="108">
        <v>2</v>
      </c>
      <c r="V82" s="108">
        <v>3</v>
      </c>
      <c r="W82" s="108">
        <v>4</v>
      </c>
      <c r="X82" s="108">
        <v>5</v>
      </c>
      <c r="Y82" s="108">
        <v>6</v>
      </c>
      <c r="Z82" s="108">
        <v>1</v>
      </c>
      <c r="AA82" s="108">
        <v>2</v>
      </c>
      <c r="AB82" s="108">
        <v>3</v>
      </c>
      <c r="AC82" s="108">
        <v>4</v>
      </c>
      <c r="AD82" s="108">
        <v>5</v>
      </c>
      <c r="AE82" s="108">
        <v>6</v>
      </c>
      <c r="AF82" s="108">
        <v>1</v>
      </c>
      <c r="AG82" s="108">
        <v>2</v>
      </c>
      <c r="AH82" s="108">
        <v>3</v>
      </c>
      <c r="AI82" s="108">
        <v>4</v>
      </c>
      <c r="AJ82" s="108">
        <v>5</v>
      </c>
      <c r="AK82" s="108">
        <v>6</v>
      </c>
    </row>
    <row r="83" spans="1:37" hidden="1" x14ac:dyDescent="0.35">
      <c r="A83" s="300" t="s">
        <v>144</v>
      </c>
      <c r="B83" s="1">
        <f>IF('MINGGU EFEKTIF'!$B$5="SENIN",'KALENDER PENDIDIKAN'!B4,IF('MINGGU EFEKTIF'!$B$5="SELASA",'KALENDER PENDIDIKAN'!B5,IF('MINGGU EFEKTIF'!$B$5="RABU",'KALENDER PENDIDIKAN'!B6,IF('MINGGU EFEKTIF'!$B$5="KAMIS",'KALENDER PENDIDIKAN'!B7,IF('MINGGU EFEKTIF'!$B$5="JUMAT",'KALENDER PENDIDIKAN'!B8,'KALENDER PENDIDIKAN'!B9)))))</f>
        <v>0</v>
      </c>
      <c r="C83" s="1">
        <f>IF('MINGGU EFEKTIF'!$B$5="SENIN",'KALENDER PENDIDIKAN'!C4,IF('MINGGU EFEKTIF'!$B$5="SELASA",'KALENDER PENDIDIKAN'!C5,IF('MINGGU EFEKTIF'!$B$5="RABU",'KALENDER PENDIDIKAN'!C6,IF('MINGGU EFEKTIF'!$B$5="KAMIS",'KALENDER PENDIDIKAN'!C7,IF('MINGGU EFEKTIF'!$B$5="JUMAT",'KALENDER PENDIDIKAN'!C8,'KALENDER PENDIDIKAN'!C9)))))</f>
        <v>0</v>
      </c>
      <c r="D83" s="1">
        <f>IF('MINGGU EFEKTIF'!$B$5="SENIN",'KALENDER PENDIDIKAN'!D4,IF('MINGGU EFEKTIF'!$B$5="SELASA",'KALENDER PENDIDIKAN'!D5,IF('MINGGU EFEKTIF'!$B$5="RABU",'KALENDER PENDIDIKAN'!D6,IF('MINGGU EFEKTIF'!$B$5="KAMIS",'KALENDER PENDIDIKAN'!D7,IF('MINGGU EFEKTIF'!$B$5="JUMAT",'KALENDER PENDIDIKAN'!D8,'KALENDER PENDIDIKAN'!D9)))))</f>
        <v>0</v>
      </c>
      <c r="E83" s="1">
        <f>IF('MINGGU EFEKTIF'!$B$5="SENIN",'KALENDER PENDIDIKAN'!E4,IF('MINGGU EFEKTIF'!$B$5="SELASA",'KALENDER PENDIDIKAN'!E5,IF('MINGGU EFEKTIF'!$B$5="RABU",'KALENDER PENDIDIKAN'!E6,IF('MINGGU EFEKTIF'!$B$5="KAMIS",'KALENDER PENDIDIKAN'!E7,IF('MINGGU EFEKTIF'!$B$5="JUMAT",'KALENDER PENDIDIKAN'!E8,'KALENDER PENDIDIKAN'!E9)))))</f>
        <v>1</v>
      </c>
      <c r="F83" s="1">
        <f>IF('MINGGU EFEKTIF'!$B$5="SENIN",'KALENDER PENDIDIKAN'!F4,IF('MINGGU EFEKTIF'!$B$5="SELASA",'KALENDER PENDIDIKAN'!F5,IF('MINGGU EFEKTIF'!$B$5="RABU",'KALENDER PENDIDIKAN'!F6,IF('MINGGU EFEKTIF'!$B$5="KAMIS",'KALENDER PENDIDIKAN'!F7,IF('MINGGU EFEKTIF'!$B$5="JUMAT",'KALENDER PENDIDIKAN'!F8,'KALENDER PENDIDIKAN'!F9)))))</f>
        <v>1</v>
      </c>
      <c r="G83" s="1">
        <f>IF('MINGGU EFEKTIF'!$B$5="SENIN",'KALENDER PENDIDIKAN'!G4,IF('MINGGU EFEKTIF'!$B$5="SELASA",'KALENDER PENDIDIKAN'!G5,IF('MINGGU EFEKTIF'!$B$5="RABU",'KALENDER PENDIDIKAN'!G6,IF('MINGGU EFEKTIF'!$B$5="KAMIS",'KALENDER PENDIDIKAN'!G7,IF('MINGGU EFEKTIF'!$B$5="JUMAT",'KALENDER PENDIDIKAN'!G8,'KALENDER PENDIDIKAN'!G9)))))</f>
        <v>0</v>
      </c>
      <c r="H83" s="1">
        <f>IF('MINGGU EFEKTIF'!$B$5="SENIN",'KALENDER PENDIDIKAN'!I4,IF('MINGGU EFEKTIF'!$B$5="SELASA",'KALENDER PENDIDIKAN'!I5,IF('MINGGU EFEKTIF'!$B$5="RABU",'KALENDER PENDIDIKAN'!I6,IF('MINGGU EFEKTIF'!$B$5="KAMIS",'KALENDER PENDIDIKAN'!I7,IF('MINGGU EFEKTIF'!$B$5="JUMAT",'KALENDER PENDIDIKAN'!I8,'KALENDER PENDIDIKAN'!I9)))))</f>
        <v>0</v>
      </c>
      <c r="I83" s="1">
        <f>IF('MINGGU EFEKTIF'!$B$5="SENIN",'KALENDER PENDIDIKAN'!J4,IF('MINGGU EFEKTIF'!$B$5="SELASA",'KALENDER PENDIDIKAN'!J5,IF('MINGGU EFEKTIF'!$B$5="RABU",'KALENDER PENDIDIKAN'!J6,IF('MINGGU EFEKTIF'!$B$5="KAMIS",'KALENDER PENDIDIKAN'!J7,IF('MINGGU EFEKTIF'!$B$5="JUMAT",'KALENDER PENDIDIKAN'!J8,'KALENDER PENDIDIKAN'!J9)))))</f>
        <v>1</v>
      </c>
      <c r="J83" s="1">
        <f>IF('MINGGU EFEKTIF'!$B$5="SENIN",'KALENDER PENDIDIKAN'!K4,IF('MINGGU EFEKTIF'!$B$5="SELASA",'KALENDER PENDIDIKAN'!K5,IF('MINGGU EFEKTIF'!$B$5="RABU",'KALENDER PENDIDIKAN'!K6,IF('MINGGU EFEKTIF'!$B$5="KAMIS",'KALENDER PENDIDIKAN'!K7,IF('MINGGU EFEKTIF'!$B$5="JUMAT",'KALENDER PENDIDIKAN'!K8,'KALENDER PENDIDIKAN'!K9)))))</f>
        <v>1</v>
      </c>
      <c r="K83" s="1">
        <f>IF('MINGGU EFEKTIF'!$B$5="SENIN",'KALENDER PENDIDIKAN'!L4,IF('MINGGU EFEKTIF'!$B$5="SELASA",'KALENDER PENDIDIKAN'!L5,IF('MINGGU EFEKTIF'!$B$5="RABU",'KALENDER PENDIDIKAN'!L6,IF('MINGGU EFEKTIF'!$B$5="KAMIS",'KALENDER PENDIDIKAN'!L7,IF('MINGGU EFEKTIF'!$B$5="JUMAT",'KALENDER PENDIDIKAN'!L8,'KALENDER PENDIDIKAN'!L9)))))</f>
        <v>1</v>
      </c>
      <c r="L83" s="1">
        <f>IF('MINGGU EFEKTIF'!$B$5="SENIN",'KALENDER PENDIDIKAN'!M4,IF('MINGGU EFEKTIF'!$B$5="SELASA",'KALENDER PENDIDIKAN'!M5,IF('MINGGU EFEKTIF'!$B$5="RABU",'KALENDER PENDIDIKAN'!M6,IF('MINGGU EFEKTIF'!$B$5="KAMIS",'KALENDER PENDIDIKAN'!M7,IF('MINGGU EFEKTIF'!$B$5="JUMAT",'KALENDER PENDIDIKAN'!M8,'KALENDER PENDIDIKAN'!M9)))))</f>
        <v>1</v>
      </c>
      <c r="M83" s="1">
        <f>IF('MINGGU EFEKTIF'!$B$5="SENIN",'KALENDER PENDIDIKAN'!N4,IF('MINGGU EFEKTIF'!$B$5="SELASA",'KALENDER PENDIDIKAN'!N5,IF('MINGGU EFEKTIF'!$B$5="RABU",'KALENDER PENDIDIKAN'!N6,IF('MINGGU EFEKTIF'!$B$5="KAMIS",'KALENDER PENDIDIKAN'!N7,IF('MINGGU EFEKTIF'!$B$5="JUMAT",'KALENDER PENDIDIKAN'!N8,'KALENDER PENDIDIKAN'!N9)))))</f>
        <v>0</v>
      </c>
      <c r="N83" s="1">
        <f>IF('MINGGU EFEKTIF'!$B$5="SENIN",'KALENDER PENDIDIKAN'!P4,IF('MINGGU EFEKTIF'!$B$5="SELASA",'KALENDER PENDIDIKAN'!P5,IF('MINGGU EFEKTIF'!$B$5="RABU",'KALENDER PENDIDIKAN'!P6,IF('MINGGU EFEKTIF'!$B$5="KAMIS",'KALENDER PENDIDIKAN'!P7,IF('MINGGU EFEKTIF'!$B$5="JUMAT",'KALENDER PENDIDIKAN'!P8,'KALENDER PENDIDIKAN'!P9)))))</f>
        <v>1</v>
      </c>
      <c r="O83" s="1">
        <f>IF('MINGGU EFEKTIF'!$B$5="SENIN",'KALENDER PENDIDIKAN'!Q4,IF('MINGGU EFEKTIF'!$B$5="SELASA",'KALENDER PENDIDIKAN'!Q5,IF('MINGGU EFEKTIF'!$B$5="RABU",'KALENDER PENDIDIKAN'!Q6,IF('MINGGU EFEKTIF'!$B$5="KAMIS",'KALENDER PENDIDIKAN'!Q7,IF('MINGGU EFEKTIF'!$B$5="JUMAT",'KALENDER PENDIDIKAN'!Q8,'KALENDER PENDIDIKAN'!Q9)))))</f>
        <v>1</v>
      </c>
      <c r="P83" s="1">
        <f>IF('MINGGU EFEKTIF'!$B$5="SENIN",'KALENDER PENDIDIKAN'!R4,IF('MINGGU EFEKTIF'!$B$5="SELASA",'KALENDER PENDIDIKAN'!R5,IF('MINGGU EFEKTIF'!$B$5="RABU",'KALENDER PENDIDIKAN'!R6,IF('MINGGU EFEKTIF'!$B$5="KAMIS",'KALENDER PENDIDIKAN'!R7,IF('MINGGU EFEKTIF'!$B$5="JUMAT",'KALENDER PENDIDIKAN'!R8,'KALENDER PENDIDIKAN'!R9)))))</f>
        <v>0</v>
      </c>
      <c r="Q83" s="1">
        <f>IF('MINGGU EFEKTIF'!$B$5="SENIN",'KALENDER PENDIDIKAN'!S4,IF('MINGGU EFEKTIF'!$B$5="SELASA",'KALENDER PENDIDIKAN'!S5,IF('MINGGU EFEKTIF'!$B$5="RABU",'KALENDER PENDIDIKAN'!S6,IF('MINGGU EFEKTIF'!$B$5="KAMIS",'KALENDER PENDIDIKAN'!S7,IF('MINGGU EFEKTIF'!$B$5="JUMAT",'KALENDER PENDIDIKAN'!S8,'KALENDER PENDIDIKAN'!S9)))))</f>
        <v>1</v>
      </c>
      <c r="R83" s="1">
        <f>IF('MINGGU EFEKTIF'!$B$5="SENIN",'KALENDER PENDIDIKAN'!T4,IF('MINGGU EFEKTIF'!$B$5="SELASA",'KALENDER PENDIDIKAN'!T5,IF('MINGGU EFEKTIF'!$B$5="RABU",'KALENDER PENDIDIKAN'!T6,IF('MINGGU EFEKTIF'!$B$5="KAMIS",'KALENDER PENDIDIKAN'!T7,IF('MINGGU EFEKTIF'!$B$5="JUMAT",'KALENDER PENDIDIKAN'!T8,'KALENDER PENDIDIKAN'!T9)))))</f>
        <v>1</v>
      </c>
      <c r="S83" s="1">
        <f>IF('MINGGU EFEKTIF'!$B$5="SENIN",'KALENDER PENDIDIKAN'!U4,IF('MINGGU EFEKTIF'!$B$5="SELASA",'KALENDER PENDIDIKAN'!U5,IF('MINGGU EFEKTIF'!$B$5="RABU",'KALENDER PENDIDIKAN'!U6,IF('MINGGU EFEKTIF'!$B$5="KAMIS",'KALENDER PENDIDIKAN'!U7,IF('MINGGU EFEKTIF'!$B$5="JUMAT",'KALENDER PENDIDIKAN'!U8,'KALENDER PENDIDIKAN'!U9)))))</f>
        <v>0</v>
      </c>
      <c r="T83" s="1">
        <f>IF('MINGGU EFEKTIF'!$B$5="SENIN",'KALENDER PENDIDIKAN'!W4,IF('MINGGU EFEKTIF'!$B$5="SELASA",'KALENDER PENDIDIKAN'!W5,IF('MINGGU EFEKTIF'!$B$5="RABU",'KALENDER PENDIDIKAN'!W6,IF('MINGGU EFEKTIF'!$B$5="KAMIS",'KALENDER PENDIDIKAN'!W7,IF('MINGGU EFEKTIF'!$B$5="JUMAT",'KALENDER PENDIDIKAN'!W8,'KALENDER PENDIDIKAN'!W9)))))</f>
        <v>0</v>
      </c>
      <c r="U83" s="1">
        <f>IF('MINGGU EFEKTIF'!$B$5="SENIN",'KALENDER PENDIDIKAN'!X4,IF('MINGGU EFEKTIF'!$B$5="SELASA",'KALENDER PENDIDIKAN'!X5,IF('MINGGU EFEKTIF'!$B$5="RABU",'KALENDER PENDIDIKAN'!X6,IF('MINGGU EFEKTIF'!$B$5="KAMIS",'KALENDER PENDIDIKAN'!X7,IF('MINGGU EFEKTIF'!$B$5="JUMAT",'KALENDER PENDIDIKAN'!X8,'KALENDER PENDIDIKAN'!X9)))))</f>
        <v>1</v>
      </c>
      <c r="V83" s="1">
        <f>IF('MINGGU EFEKTIF'!$B$5="SENIN",'KALENDER PENDIDIKAN'!Y4,IF('MINGGU EFEKTIF'!$B$5="SELASA",'KALENDER PENDIDIKAN'!Y5,IF('MINGGU EFEKTIF'!$B$5="RABU",'KALENDER PENDIDIKAN'!Y6,IF('MINGGU EFEKTIF'!$B$5="KAMIS",'KALENDER PENDIDIKAN'!Y7,IF('MINGGU EFEKTIF'!$B$5="JUMAT",'KALENDER PENDIDIKAN'!Y8,'KALENDER PENDIDIKAN'!Y9)))))</f>
        <v>1</v>
      </c>
      <c r="W83" s="1">
        <f>IF('MINGGU EFEKTIF'!$B$5="SENIN",'KALENDER PENDIDIKAN'!Z4,IF('MINGGU EFEKTIF'!$B$5="SELASA",'KALENDER PENDIDIKAN'!Z5,IF('MINGGU EFEKTIF'!$B$5="RABU",'KALENDER PENDIDIKAN'!Z6,IF('MINGGU EFEKTIF'!$B$5="KAMIS",'KALENDER PENDIDIKAN'!Z7,IF('MINGGU EFEKTIF'!$B$5="JUMAT",'KALENDER PENDIDIKAN'!Z8,'KALENDER PENDIDIKAN'!Z9)))))</f>
        <v>1</v>
      </c>
      <c r="X83" s="1">
        <f>IF('MINGGU EFEKTIF'!$B$5="SENIN",'KALENDER PENDIDIKAN'!AA4,IF('MINGGU EFEKTIF'!$B$5="SELASA",'KALENDER PENDIDIKAN'!AA5,IF('MINGGU EFEKTIF'!$B$5="RABU",'KALENDER PENDIDIKAN'!AA6,IF('MINGGU EFEKTIF'!$B$5="KAMIS",'KALENDER PENDIDIKAN'!AA7,IF('MINGGU EFEKTIF'!$B$5="JUMAT",'KALENDER PENDIDIKAN'!AA8,'KALENDER PENDIDIKAN'!AA9)))))</f>
        <v>1</v>
      </c>
      <c r="Y83" s="1">
        <f>IF('MINGGU EFEKTIF'!$B$5="SENIN",'KALENDER PENDIDIKAN'!AB4,IF('MINGGU EFEKTIF'!$B$5="SELASA",'KALENDER PENDIDIKAN'!AB5,IF('MINGGU EFEKTIF'!$B$5="RABU",'KALENDER PENDIDIKAN'!AB6,IF('MINGGU EFEKTIF'!$B$5="KAMIS",'KALENDER PENDIDIKAN'!AB7,IF('MINGGU EFEKTIF'!$B$5="JUMAT",'KALENDER PENDIDIKAN'!AB8,'KALENDER PENDIDIKAN'!AB9)))))</f>
        <v>0</v>
      </c>
      <c r="Z83" s="1">
        <f>IF('MINGGU EFEKTIF'!$B$5="SENIN",'KALENDER PENDIDIKAN'!AD4,IF('MINGGU EFEKTIF'!$B$5="SELASA",'KALENDER PENDIDIKAN'!AD5,IF('MINGGU EFEKTIF'!$B$5="RABU",'KALENDER PENDIDIKAN'!AD6,IF('MINGGU EFEKTIF'!$B$5="KAMIS",'KALENDER PENDIDIKAN'!AD7,IF('MINGGU EFEKTIF'!$B$5="JUMAT",'KALENDER PENDIDIKAN'!AD8,'KALENDER PENDIDIKAN'!AD9)))))</f>
        <v>1</v>
      </c>
      <c r="AA83" s="1">
        <f>IF('MINGGU EFEKTIF'!$B$5="SENIN",'KALENDER PENDIDIKAN'!AE4,IF('MINGGU EFEKTIF'!$B$5="SELASA",'KALENDER PENDIDIKAN'!AE5,IF('MINGGU EFEKTIF'!$B$5="RABU",'KALENDER PENDIDIKAN'!AE6,IF('MINGGU EFEKTIF'!$B$5="KAMIS",'KALENDER PENDIDIKAN'!AE7,IF('MINGGU EFEKTIF'!$B$5="JUMAT",'KALENDER PENDIDIKAN'!AE8,'KALENDER PENDIDIKAN'!AE9)))))</f>
        <v>1</v>
      </c>
      <c r="AB83" s="1">
        <f>IF('MINGGU EFEKTIF'!$B$5="SENIN",'KALENDER PENDIDIKAN'!AF4,IF('MINGGU EFEKTIF'!$B$5="SELASA",'KALENDER PENDIDIKAN'!AF5,IF('MINGGU EFEKTIF'!$B$5="RABU",'KALENDER PENDIDIKAN'!AF6,IF('MINGGU EFEKTIF'!$B$5="KAMIS",'KALENDER PENDIDIKAN'!AF7,IF('MINGGU EFEKTIF'!$B$5="JUMAT",'KALENDER PENDIDIKAN'!AF8,'KALENDER PENDIDIKAN'!AF9)))))</f>
        <v>1</v>
      </c>
      <c r="AC83" s="1">
        <f>IF('MINGGU EFEKTIF'!$B$5="SENIN",'KALENDER PENDIDIKAN'!AG4,IF('MINGGU EFEKTIF'!$B$5="SELASA",'KALENDER PENDIDIKAN'!AG5,IF('MINGGU EFEKTIF'!$B$5="RABU",'KALENDER PENDIDIKAN'!AG6,IF('MINGGU EFEKTIF'!$B$5="KAMIS",'KALENDER PENDIDIKAN'!AG7,IF('MINGGU EFEKTIF'!$B$5="JUMAT",'KALENDER PENDIDIKAN'!AG8,'KALENDER PENDIDIKAN'!AG9)))))</f>
        <v>1</v>
      </c>
      <c r="AD83" s="1">
        <f>IF('MINGGU EFEKTIF'!$B$5="SENIN",'KALENDER PENDIDIKAN'!AH4,IF('MINGGU EFEKTIF'!$B$5="SELASA",'KALENDER PENDIDIKAN'!AH5,IF('MINGGU EFEKTIF'!$B$5="RABU",'KALENDER PENDIDIKAN'!AH6,IF('MINGGU EFEKTIF'!$B$5="KAMIS",'KALENDER PENDIDIKAN'!AH7,IF('MINGGU EFEKTIF'!$B$5="JUMAT",'KALENDER PENDIDIKAN'!AH8,'KALENDER PENDIDIKAN'!AH9)))))</f>
        <v>0</v>
      </c>
      <c r="AE83" s="1">
        <f>IF('MINGGU EFEKTIF'!$B$5="SENIN",'KALENDER PENDIDIKAN'!AI4,IF('MINGGU EFEKTIF'!$B$5="SELASA",'KALENDER PENDIDIKAN'!AI5,IF('MINGGU EFEKTIF'!$B$5="RABU",'KALENDER PENDIDIKAN'!AI6,IF('MINGGU EFEKTIF'!$B$5="KAMIS",'KALENDER PENDIDIKAN'!AI7,IF('MINGGU EFEKTIF'!$B$5="JUMAT",'KALENDER PENDIDIKAN'!AI8,'KALENDER PENDIDIKAN'!AI9)))))</f>
        <v>0</v>
      </c>
      <c r="AF83" s="1">
        <f>IF('MINGGU EFEKTIF'!$B$5="SENIN",'KALENDER PENDIDIKAN'!AK4,IF('MINGGU EFEKTIF'!$B$5="SELASA",'KALENDER PENDIDIKAN'!AK5,IF('MINGGU EFEKTIF'!$B$5="RABU",'KALENDER PENDIDIKAN'!AK6,IF('MINGGU EFEKTIF'!$B$5="KAMIS",'KALENDER PENDIDIKAN'!AK7,IF('MINGGU EFEKTIF'!$B$5="JUMAT",'KALENDER PENDIDIKAN'!AK8,'KALENDER PENDIDIKAN'!AK9)))))</f>
        <v>0</v>
      </c>
      <c r="AG83" s="1">
        <f>IF('MINGGU EFEKTIF'!$B$5="SENIN",'KALENDER PENDIDIKAN'!AL4,IF('MINGGU EFEKTIF'!$B$5="SELASA",'KALENDER PENDIDIKAN'!AL5,IF('MINGGU EFEKTIF'!$B$5="RABU",'KALENDER PENDIDIKAN'!AL6,IF('MINGGU EFEKTIF'!$B$5="KAMIS",'KALENDER PENDIDIKAN'!AL7,IF('MINGGU EFEKTIF'!$B$5="JUMAT",'KALENDER PENDIDIKAN'!AL8,'KALENDER PENDIDIKAN'!AL9)))))</f>
        <v>0</v>
      </c>
      <c r="AH83" s="1">
        <f>IF('MINGGU EFEKTIF'!$B$5="SENIN",'KALENDER PENDIDIKAN'!AM4,IF('MINGGU EFEKTIF'!$B$5="SELASA",'KALENDER PENDIDIKAN'!AM5,IF('MINGGU EFEKTIF'!$B$5="RABU",'KALENDER PENDIDIKAN'!AM6,IF('MINGGU EFEKTIF'!$B$5="KAMIS",'KALENDER PENDIDIKAN'!AM7,IF('MINGGU EFEKTIF'!$B$5="JUMAT",'KALENDER PENDIDIKAN'!AM8,'KALENDER PENDIDIKAN'!AM9)))))</f>
        <v>0</v>
      </c>
      <c r="AI83" s="1">
        <f>IF('MINGGU EFEKTIF'!$B$5="SENIN",'KALENDER PENDIDIKAN'!AN4,IF('MINGGU EFEKTIF'!$B$5="SELASA",'KALENDER PENDIDIKAN'!AN5,IF('MINGGU EFEKTIF'!$B$5="RABU",'KALENDER PENDIDIKAN'!AN6,IF('MINGGU EFEKTIF'!$B$5="KAMIS",'KALENDER PENDIDIKAN'!AN7,IF('MINGGU EFEKTIF'!$B$5="JUMAT",'KALENDER PENDIDIKAN'!AN8,'KALENDER PENDIDIKAN'!AN9)))))</f>
        <v>0</v>
      </c>
      <c r="AJ83" s="1">
        <f>IF('MINGGU EFEKTIF'!$B$5="SENIN",'KALENDER PENDIDIKAN'!AO4,IF('MINGGU EFEKTIF'!$B$5="SELASA",'KALENDER PENDIDIKAN'!AO5,IF('MINGGU EFEKTIF'!$B$5="RABU",'KALENDER PENDIDIKAN'!AO6,IF('MINGGU EFEKTIF'!$B$5="KAMIS",'KALENDER PENDIDIKAN'!AO7,IF('MINGGU EFEKTIF'!$B$5="JUMAT",'KALENDER PENDIDIKAN'!AO8,'KALENDER PENDIDIKAN'!AO9)))))</f>
        <v>0</v>
      </c>
      <c r="AK83" s="1">
        <f>IF('MINGGU EFEKTIF'!$B$5="SENIN",'KALENDER PENDIDIKAN'!AP4,IF('MINGGU EFEKTIF'!$B$5="SELASA",'KALENDER PENDIDIKAN'!AP5,IF('MINGGU EFEKTIF'!$B$5="RABU",'KALENDER PENDIDIKAN'!AP6,IF('MINGGU EFEKTIF'!$B$5="KAMIS",'KALENDER PENDIDIKAN'!AP7,IF('MINGGU EFEKTIF'!$B$5="JUMAT",'KALENDER PENDIDIKAN'!AP8,'KALENDER PENDIDIKAN'!AP9)))))</f>
        <v>0</v>
      </c>
    </row>
    <row r="84" spans="1:37" hidden="1" x14ac:dyDescent="0.35">
      <c r="A84" s="301"/>
      <c r="B84" s="1">
        <f>B83</f>
        <v>0</v>
      </c>
      <c r="C84" s="1">
        <f t="shared" ref="C84:AK84" si="327">C83</f>
        <v>0</v>
      </c>
      <c r="D84" s="1">
        <f t="shared" si="327"/>
        <v>0</v>
      </c>
      <c r="E84" s="1">
        <f t="shared" si="327"/>
        <v>1</v>
      </c>
      <c r="F84" s="1">
        <f t="shared" si="327"/>
        <v>1</v>
      </c>
      <c r="G84" s="1">
        <f t="shared" si="327"/>
        <v>0</v>
      </c>
      <c r="H84" s="1">
        <f t="shared" si="327"/>
        <v>0</v>
      </c>
      <c r="I84" s="1">
        <f t="shared" si="327"/>
        <v>1</v>
      </c>
      <c r="J84" s="1">
        <f t="shared" si="327"/>
        <v>1</v>
      </c>
      <c r="K84" s="1">
        <f t="shared" si="327"/>
        <v>1</v>
      </c>
      <c r="L84" s="1">
        <f t="shared" si="327"/>
        <v>1</v>
      </c>
      <c r="M84" s="1">
        <f t="shared" si="327"/>
        <v>0</v>
      </c>
      <c r="N84" s="1">
        <f t="shared" si="327"/>
        <v>1</v>
      </c>
      <c r="O84" s="1">
        <f t="shared" si="327"/>
        <v>1</v>
      </c>
      <c r="P84" s="1">
        <f t="shared" si="327"/>
        <v>0</v>
      </c>
      <c r="Q84" s="1">
        <f t="shared" si="327"/>
        <v>1</v>
      </c>
      <c r="R84" s="1">
        <f t="shared" si="327"/>
        <v>1</v>
      </c>
      <c r="S84" s="1">
        <f t="shared" si="327"/>
        <v>0</v>
      </c>
      <c r="T84" s="1">
        <f t="shared" si="327"/>
        <v>0</v>
      </c>
      <c r="U84" s="1">
        <f t="shared" si="327"/>
        <v>1</v>
      </c>
      <c r="V84" s="1">
        <f t="shared" si="327"/>
        <v>1</v>
      </c>
      <c r="W84" s="1">
        <f t="shared" si="327"/>
        <v>1</v>
      </c>
      <c r="X84" s="1">
        <f t="shared" si="327"/>
        <v>1</v>
      </c>
      <c r="Y84" s="1">
        <f t="shared" si="327"/>
        <v>0</v>
      </c>
      <c r="Z84" s="1">
        <f t="shared" si="327"/>
        <v>1</v>
      </c>
      <c r="AA84" s="1">
        <f t="shared" si="327"/>
        <v>1</v>
      </c>
      <c r="AB84" s="1">
        <f t="shared" si="327"/>
        <v>1</v>
      </c>
      <c r="AC84" s="1">
        <f t="shared" si="327"/>
        <v>1</v>
      </c>
      <c r="AD84" s="1">
        <f t="shared" si="327"/>
        <v>0</v>
      </c>
      <c r="AE84" s="1">
        <f t="shared" si="327"/>
        <v>0</v>
      </c>
      <c r="AF84" s="1">
        <f t="shared" si="327"/>
        <v>0</v>
      </c>
      <c r="AG84" s="1">
        <f t="shared" si="327"/>
        <v>0</v>
      </c>
      <c r="AH84" s="1">
        <f t="shared" si="327"/>
        <v>0</v>
      </c>
      <c r="AI84" s="1">
        <f t="shared" si="327"/>
        <v>0</v>
      </c>
      <c r="AJ84" s="1">
        <f t="shared" si="327"/>
        <v>0</v>
      </c>
      <c r="AK84" s="1">
        <f t="shared" si="327"/>
        <v>0</v>
      </c>
    </row>
    <row r="85" spans="1:37" hidden="1" x14ac:dyDescent="0.35">
      <c r="A85" s="301"/>
      <c r="B85" s="1">
        <f t="shared" ref="B85:B114" si="328">B84</f>
        <v>0</v>
      </c>
      <c r="C85" s="1">
        <f t="shared" ref="C85:C114" si="329">C84</f>
        <v>0</v>
      </c>
      <c r="D85" s="1">
        <f t="shared" ref="D85:D114" si="330">D84</f>
        <v>0</v>
      </c>
      <c r="E85" s="1">
        <f t="shared" ref="E85:E114" si="331">E84</f>
        <v>1</v>
      </c>
      <c r="F85" s="1">
        <f t="shared" ref="F85:F114" si="332">F84</f>
        <v>1</v>
      </c>
      <c r="G85" s="1">
        <f t="shared" ref="G85:G114" si="333">G84</f>
        <v>0</v>
      </c>
      <c r="H85" s="1">
        <f t="shared" ref="H85:H114" si="334">H84</f>
        <v>0</v>
      </c>
      <c r="I85" s="1">
        <f t="shared" ref="I85:I114" si="335">I84</f>
        <v>1</v>
      </c>
      <c r="J85" s="1">
        <f t="shared" ref="J85:J114" si="336">J84</f>
        <v>1</v>
      </c>
      <c r="K85" s="1">
        <f t="shared" ref="K85:K114" si="337">K84</f>
        <v>1</v>
      </c>
      <c r="L85" s="1">
        <f t="shared" ref="L85:L114" si="338">L84</f>
        <v>1</v>
      </c>
      <c r="M85" s="1">
        <f t="shared" ref="M85:M114" si="339">M84</f>
        <v>0</v>
      </c>
      <c r="N85" s="1">
        <f t="shared" ref="N85:N114" si="340">N84</f>
        <v>1</v>
      </c>
      <c r="O85" s="1">
        <f t="shared" ref="O85:O114" si="341">O84</f>
        <v>1</v>
      </c>
      <c r="P85" s="1">
        <f t="shared" ref="P85:P114" si="342">P84</f>
        <v>0</v>
      </c>
      <c r="Q85" s="1">
        <f t="shared" ref="Q85:Q114" si="343">Q84</f>
        <v>1</v>
      </c>
      <c r="R85" s="1">
        <f t="shared" ref="R85:R114" si="344">R84</f>
        <v>1</v>
      </c>
      <c r="S85" s="1">
        <f t="shared" ref="S85:S114" si="345">S84</f>
        <v>0</v>
      </c>
      <c r="T85" s="1">
        <f t="shared" ref="T85:T114" si="346">T84</f>
        <v>0</v>
      </c>
      <c r="U85" s="1">
        <f t="shared" ref="U85:U114" si="347">U84</f>
        <v>1</v>
      </c>
      <c r="V85" s="1">
        <f t="shared" ref="V85:V114" si="348">V84</f>
        <v>1</v>
      </c>
      <c r="W85" s="1">
        <f t="shared" ref="W85:W114" si="349">W84</f>
        <v>1</v>
      </c>
      <c r="X85" s="1">
        <f t="shared" ref="X85:X114" si="350">X84</f>
        <v>1</v>
      </c>
      <c r="Y85" s="1">
        <f t="shared" ref="Y85:Y114" si="351">Y84</f>
        <v>0</v>
      </c>
      <c r="Z85" s="1">
        <f t="shared" ref="Z85:Z114" si="352">Z84</f>
        <v>1</v>
      </c>
      <c r="AA85" s="1">
        <f t="shared" ref="AA85:AA114" si="353">AA84</f>
        <v>1</v>
      </c>
      <c r="AB85" s="1">
        <f t="shared" ref="AB85:AB114" si="354">AB84</f>
        <v>1</v>
      </c>
      <c r="AC85" s="1">
        <f t="shared" ref="AC85:AC114" si="355">AC84</f>
        <v>1</v>
      </c>
      <c r="AD85" s="1">
        <f t="shared" ref="AD85:AD114" si="356">AD84</f>
        <v>0</v>
      </c>
      <c r="AE85" s="1">
        <f t="shared" ref="AE85:AE114" si="357">AE84</f>
        <v>0</v>
      </c>
      <c r="AF85" s="1">
        <f t="shared" ref="AF85:AF114" si="358">AF84</f>
        <v>0</v>
      </c>
      <c r="AG85" s="1">
        <f t="shared" ref="AG85:AG114" si="359">AG84</f>
        <v>0</v>
      </c>
      <c r="AH85" s="1">
        <f t="shared" ref="AH85:AH114" si="360">AH84</f>
        <v>0</v>
      </c>
      <c r="AI85" s="1">
        <f t="shared" ref="AI85:AI114" si="361">AI84</f>
        <v>0</v>
      </c>
      <c r="AJ85" s="1">
        <f t="shared" ref="AJ85:AJ114" si="362">AJ84</f>
        <v>0</v>
      </c>
      <c r="AK85" s="1">
        <f t="shared" ref="AK85:AK114" si="363">AK84</f>
        <v>0</v>
      </c>
    </row>
    <row r="86" spans="1:37" hidden="1" x14ac:dyDescent="0.35">
      <c r="A86" s="301"/>
      <c r="B86" s="1">
        <f t="shared" si="328"/>
        <v>0</v>
      </c>
      <c r="C86" s="1">
        <f t="shared" si="329"/>
        <v>0</v>
      </c>
      <c r="D86" s="1">
        <f t="shared" si="330"/>
        <v>0</v>
      </c>
      <c r="E86" s="1">
        <f t="shared" si="331"/>
        <v>1</v>
      </c>
      <c r="F86" s="1">
        <f t="shared" si="332"/>
        <v>1</v>
      </c>
      <c r="G86" s="1">
        <f t="shared" si="333"/>
        <v>0</v>
      </c>
      <c r="H86" s="1">
        <f t="shared" si="334"/>
        <v>0</v>
      </c>
      <c r="I86" s="1">
        <f t="shared" si="335"/>
        <v>1</v>
      </c>
      <c r="J86" s="1">
        <f t="shared" si="336"/>
        <v>1</v>
      </c>
      <c r="K86" s="1">
        <f t="shared" si="337"/>
        <v>1</v>
      </c>
      <c r="L86" s="1">
        <f t="shared" si="338"/>
        <v>1</v>
      </c>
      <c r="M86" s="1">
        <f t="shared" si="339"/>
        <v>0</v>
      </c>
      <c r="N86" s="1">
        <f t="shared" si="340"/>
        <v>1</v>
      </c>
      <c r="O86" s="1">
        <f t="shared" si="341"/>
        <v>1</v>
      </c>
      <c r="P86" s="1">
        <f t="shared" si="342"/>
        <v>0</v>
      </c>
      <c r="Q86" s="1">
        <f t="shared" si="343"/>
        <v>1</v>
      </c>
      <c r="R86" s="1">
        <f t="shared" si="344"/>
        <v>1</v>
      </c>
      <c r="S86" s="1">
        <f t="shared" si="345"/>
        <v>0</v>
      </c>
      <c r="T86" s="1">
        <f t="shared" si="346"/>
        <v>0</v>
      </c>
      <c r="U86" s="1">
        <f t="shared" si="347"/>
        <v>1</v>
      </c>
      <c r="V86" s="1">
        <f t="shared" si="348"/>
        <v>1</v>
      </c>
      <c r="W86" s="1">
        <f t="shared" si="349"/>
        <v>1</v>
      </c>
      <c r="X86" s="1">
        <f t="shared" si="350"/>
        <v>1</v>
      </c>
      <c r="Y86" s="1">
        <f t="shared" si="351"/>
        <v>0</v>
      </c>
      <c r="Z86" s="1">
        <f t="shared" si="352"/>
        <v>1</v>
      </c>
      <c r="AA86" s="1">
        <f t="shared" si="353"/>
        <v>1</v>
      </c>
      <c r="AB86" s="1">
        <f t="shared" si="354"/>
        <v>1</v>
      </c>
      <c r="AC86" s="1">
        <f t="shared" si="355"/>
        <v>1</v>
      </c>
      <c r="AD86" s="1">
        <f t="shared" si="356"/>
        <v>0</v>
      </c>
      <c r="AE86" s="1">
        <f t="shared" si="357"/>
        <v>0</v>
      </c>
      <c r="AF86" s="1">
        <f t="shared" si="358"/>
        <v>0</v>
      </c>
      <c r="AG86" s="1">
        <f t="shared" si="359"/>
        <v>0</v>
      </c>
      <c r="AH86" s="1">
        <f t="shared" si="360"/>
        <v>0</v>
      </c>
      <c r="AI86" s="1">
        <f t="shared" si="361"/>
        <v>0</v>
      </c>
      <c r="AJ86" s="1">
        <f t="shared" si="362"/>
        <v>0</v>
      </c>
      <c r="AK86" s="1">
        <f t="shared" si="363"/>
        <v>0</v>
      </c>
    </row>
    <row r="87" spans="1:37" hidden="1" x14ac:dyDescent="0.35">
      <c r="A87" s="301"/>
      <c r="B87" s="1">
        <f t="shared" si="328"/>
        <v>0</v>
      </c>
      <c r="C87" s="1">
        <f t="shared" si="329"/>
        <v>0</v>
      </c>
      <c r="D87" s="1">
        <f t="shared" si="330"/>
        <v>0</v>
      </c>
      <c r="E87" s="1">
        <f t="shared" si="331"/>
        <v>1</v>
      </c>
      <c r="F87" s="1">
        <f t="shared" si="332"/>
        <v>1</v>
      </c>
      <c r="G87" s="1">
        <f t="shared" si="333"/>
        <v>0</v>
      </c>
      <c r="H87" s="1">
        <f t="shared" si="334"/>
        <v>0</v>
      </c>
      <c r="I87" s="1">
        <f t="shared" si="335"/>
        <v>1</v>
      </c>
      <c r="J87" s="1">
        <f t="shared" si="336"/>
        <v>1</v>
      </c>
      <c r="K87" s="1">
        <f t="shared" si="337"/>
        <v>1</v>
      </c>
      <c r="L87" s="1">
        <f t="shared" si="338"/>
        <v>1</v>
      </c>
      <c r="M87" s="1">
        <f t="shared" si="339"/>
        <v>0</v>
      </c>
      <c r="N87" s="1">
        <f t="shared" si="340"/>
        <v>1</v>
      </c>
      <c r="O87" s="1">
        <f t="shared" si="341"/>
        <v>1</v>
      </c>
      <c r="P87" s="1">
        <f t="shared" si="342"/>
        <v>0</v>
      </c>
      <c r="Q87" s="1">
        <f t="shared" si="343"/>
        <v>1</v>
      </c>
      <c r="R87" s="1">
        <f t="shared" si="344"/>
        <v>1</v>
      </c>
      <c r="S87" s="1">
        <f t="shared" si="345"/>
        <v>0</v>
      </c>
      <c r="T87" s="1">
        <f t="shared" si="346"/>
        <v>0</v>
      </c>
      <c r="U87" s="1">
        <f t="shared" si="347"/>
        <v>1</v>
      </c>
      <c r="V87" s="1">
        <f t="shared" si="348"/>
        <v>1</v>
      </c>
      <c r="W87" s="1">
        <f t="shared" si="349"/>
        <v>1</v>
      </c>
      <c r="X87" s="1">
        <f t="shared" si="350"/>
        <v>1</v>
      </c>
      <c r="Y87" s="1">
        <f t="shared" si="351"/>
        <v>0</v>
      </c>
      <c r="Z87" s="1">
        <f t="shared" si="352"/>
        <v>1</v>
      </c>
      <c r="AA87" s="1">
        <f t="shared" si="353"/>
        <v>1</v>
      </c>
      <c r="AB87" s="1">
        <f t="shared" si="354"/>
        <v>1</v>
      </c>
      <c r="AC87" s="1">
        <f t="shared" si="355"/>
        <v>1</v>
      </c>
      <c r="AD87" s="1">
        <f t="shared" si="356"/>
        <v>0</v>
      </c>
      <c r="AE87" s="1">
        <f t="shared" si="357"/>
        <v>0</v>
      </c>
      <c r="AF87" s="1">
        <f t="shared" si="358"/>
        <v>0</v>
      </c>
      <c r="AG87" s="1">
        <f t="shared" si="359"/>
        <v>0</v>
      </c>
      <c r="AH87" s="1">
        <f t="shared" si="360"/>
        <v>0</v>
      </c>
      <c r="AI87" s="1">
        <f t="shared" si="361"/>
        <v>0</v>
      </c>
      <c r="AJ87" s="1">
        <f t="shared" si="362"/>
        <v>0</v>
      </c>
      <c r="AK87" s="1">
        <f t="shared" si="363"/>
        <v>0</v>
      </c>
    </row>
    <row r="88" spans="1:37" hidden="1" x14ac:dyDescent="0.35">
      <c r="A88" s="301"/>
      <c r="B88" s="1">
        <f t="shared" si="328"/>
        <v>0</v>
      </c>
      <c r="C88" s="1">
        <f t="shared" si="329"/>
        <v>0</v>
      </c>
      <c r="D88" s="1">
        <f t="shared" si="330"/>
        <v>0</v>
      </c>
      <c r="E88" s="1">
        <f t="shared" si="331"/>
        <v>1</v>
      </c>
      <c r="F88" s="1">
        <f t="shared" si="332"/>
        <v>1</v>
      </c>
      <c r="G88" s="1">
        <f t="shared" si="333"/>
        <v>0</v>
      </c>
      <c r="H88" s="1">
        <f t="shared" si="334"/>
        <v>0</v>
      </c>
      <c r="I88" s="1">
        <f t="shared" si="335"/>
        <v>1</v>
      </c>
      <c r="J88" s="1">
        <f t="shared" si="336"/>
        <v>1</v>
      </c>
      <c r="K88" s="1">
        <f t="shared" si="337"/>
        <v>1</v>
      </c>
      <c r="L88" s="1">
        <f t="shared" si="338"/>
        <v>1</v>
      </c>
      <c r="M88" s="1">
        <f t="shared" si="339"/>
        <v>0</v>
      </c>
      <c r="N88" s="1">
        <f t="shared" si="340"/>
        <v>1</v>
      </c>
      <c r="O88" s="1">
        <f t="shared" si="341"/>
        <v>1</v>
      </c>
      <c r="P88" s="1">
        <f t="shared" si="342"/>
        <v>0</v>
      </c>
      <c r="Q88" s="1">
        <f t="shared" si="343"/>
        <v>1</v>
      </c>
      <c r="R88" s="1">
        <f t="shared" si="344"/>
        <v>1</v>
      </c>
      <c r="S88" s="1">
        <f t="shared" si="345"/>
        <v>0</v>
      </c>
      <c r="T88" s="1">
        <f t="shared" si="346"/>
        <v>0</v>
      </c>
      <c r="U88" s="1">
        <f t="shared" si="347"/>
        <v>1</v>
      </c>
      <c r="V88" s="1">
        <f t="shared" si="348"/>
        <v>1</v>
      </c>
      <c r="W88" s="1">
        <f t="shared" si="349"/>
        <v>1</v>
      </c>
      <c r="X88" s="1">
        <f t="shared" si="350"/>
        <v>1</v>
      </c>
      <c r="Y88" s="1">
        <f t="shared" si="351"/>
        <v>0</v>
      </c>
      <c r="Z88" s="1">
        <f t="shared" si="352"/>
        <v>1</v>
      </c>
      <c r="AA88" s="1">
        <f t="shared" si="353"/>
        <v>1</v>
      </c>
      <c r="AB88" s="1">
        <f t="shared" si="354"/>
        <v>1</v>
      </c>
      <c r="AC88" s="1">
        <f t="shared" si="355"/>
        <v>1</v>
      </c>
      <c r="AD88" s="1">
        <f t="shared" si="356"/>
        <v>0</v>
      </c>
      <c r="AE88" s="1">
        <f t="shared" si="357"/>
        <v>0</v>
      </c>
      <c r="AF88" s="1">
        <f t="shared" si="358"/>
        <v>0</v>
      </c>
      <c r="AG88" s="1">
        <f t="shared" si="359"/>
        <v>0</v>
      </c>
      <c r="AH88" s="1">
        <f t="shared" si="360"/>
        <v>0</v>
      </c>
      <c r="AI88" s="1">
        <f t="shared" si="361"/>
        <v>0</v>
      </c>
      <c r="AJ88" s="1">
        <f t="shared" si="362"/>
        <v>0</v>
      </c>
      <c r="AK88" s="1">
        <f t="shared" si="363"/>
        <v>0</v>
      </c>
    </row>
    <row r="89" spans="1:37" hidden="1" x14ac:dyDescent="0.35">
      <c r="A89" s="301"/>
      <c r="B89" s="1">
        <f t="shared" si="328"/>
        <v>0</v>
      </c>
      <c r="C89" s="1">
        <f t="shared" si="329"/>
        <v>0</v>
      </c>
      <c r="D89" s="1">
        <f t="shared" si="330"/>
        <v>0</v>
      </c>
      <c r="E89" s="1">
        <f t="shared" si="331"/>
        <v>1</v>
      </c>
      <c r="F89" s="1">
        <f t="shared" si="332"/>
        <v>1</v>
      </c>
      <c r="G89" s="1">
        <f t="shared" si="333"/>
        <v>0</v>
      </c>
      <c r="H89" s="1">
        <f t="shared" si="334"/>
        <v>0</v>
      </c>
      <c r="I89" s="1">
        <f t="shared" si="335"/>
        <v>1</v>
      </c>
      <c r="J89" s="1">
        <f t="shared" si="336"/>
        <v>1</v>
      </c>
      <c r="K89" s="1">
        <f t="shared" si="337"/>
        <v>1</v>
      </c>
      <c r="L89" s="1">
        <f t="shared" si="338"/>
        <v>1</v>
      </c>
      <c r="M89" s="1">
        <f t="shared" si="339"/>
        <v>0</v>
      </c>
      <c r="N89" s="1">
        <f t="shared" si="340"/>
        <v>1</v>
      </c>
      <c r="O89" s="1">
        <f t="shared" si="341"/>
        <v>1</v>
      </c>
      <c r="P89" s="1">
        <f t="shared" si="342"/>
        <v>0</v>
      </c>
      <c r="Q89" s="1">
        <f t="shared" si="343"/>
        <v>1</v>
      </c>
      <c r="R89" s="1">
        <f t="shared" si="344"/>
        <v>1</v>
      </c>
      <c r="S89" s="1">
        <f t="shared" si="345"/>
        <v>0</v>
      </c>
      <c r="T89" s="1">
        <f t="shared" si="346"/>
        <v>0</v>
      </c>
      <c r="U89" s="1">
        <f t="shared" si="347"/>
        <v>1</v>
      </c>
      <c r="V89" s="1">
        <f t="shared" si="348"/>
        <v>1</v>
      </c>
      <c r="W89" s="1">
        <f t="shared" si="349"/>
        <v>1</v>
      </c>
      <c r="X89" s="1">
        <f t="shared" si="350"/>
        <v>1</v>
      </c>
      <c r="Y89" s="1">
        <f t="shared" si="351"/>
        <v>0</v>
      </c>
      <c r="Z89" s="1">
        <f t="shared" si="352"/>
        <v>1</v>
      </c>
      <c r="AA89" s="1">
        <f t="shared" si="353"/>
        <v>1</v>
      </c>
      <c r="AB89" s="1">
        <f t="shared" si="354"/>
        <v>1</v>
      </c>
      <c r="AC89" s="1">
        <f t="shared" si="355"/>
        <v>1</v>
      </c>
      <c r="AD89" s="1">
        <f t="shared" si="356"/>
        <v>0</v>
      </c>
      <c r="AE89" s="1">
        <f t="shared" si="357"/>
        <v>0</v>
      </c>
      <c r="AF89" s="1">
        <f t="shared" si="358"/>
        <v>0</v>
      </c>
      <c r="AG89" s="1">
        <f t="shared" si="359"/>
        <v>0</v>
      </c>
      <c r="AH89" s="1">
        <f t="shared" si="360"/>
        <v>0</v>
      </c>
      <c r="AI89" s="1">
        <f t="shared" si="361"/>
        <v>0</v>
      </c>
      <c r="AJ89" s="1">
        <f t="shared" si="362"/>
        <v>0</v>
      </c>
      <c r="AK89" s="1">
        <f t="shared" si="363"/>
        <v>0</v>
      </c>
    </row>
    <row r="90" spans="1:37" hidden="1" x14ac:dyDescent="0.35">
      <c r="A90" s="301"/>
      <c r="B90" s="1">
        <f t="shared" si="328"/>
        <v>0</v>
      </c>
      <c r="C90" s="1">
        <f t="shared" si="329"/>
        <v>0</v>
      </c>
      <c r="D90" s="1">
        <f t="shared" si="330"/>
        <v>0</v>
      </c>
      <c r="E90" s="1">
        <f t="shared" si="331"/>
        <v>1</v>
      </c>
      <c r="F90" s="1">
        <f t="shared" si="332"/>
        <v>1</v>
      </c>
      <c r="G90" s="1">
        <f t="shared" si="333"/>
        <v>0</v>
      </c>
      <c r="H90" s="1">
        <f t="shared" si="334"/>
        <v>0</v>
      </c>
      <c r="I90" s="1">
        <f t="shared" si="335"/>
        <v>1</v>
      </c>
      <c r="J90" s="1">
        <f t="shared" si="336"/>
        <v>1</v>
      </c>
      <c r="K90" s="1">
        <f t="shared" si="337"/>
        <v>1</v>
      </c>
      <c r="L90" s="1">
        <f t="shared" si="338"/>
        <v>1</v>
      </c>
      <c r="M90" s="1">
        <f t="shared" si="339"/>
        <v>0</v>
      </c>
      <c r="N90" s="1">
        <f t="shared" si="340"/>
        <v>1</v>
      </c>
      <c r="O90" s="1">
        <f t="shared" si="341"/>
        <v>1</v>
      </c>
      <c r="P90" s="1">
        <f t="shared" si="342"/>
        <v>0</v>
      </c>
      <c r="Q90" s="1">
        <f t="shared" si="343"/>
        <v>1</v>
      </c>
      <c r="R90" s="1">
        <f t="shared" si="344"/>
        <v>1</v>
      </c>
      <c r="S90" s="1">
        <f t="shared" si="345"/>
        <v>0</v>
      </c>
      <c r="T90" s="1">
        <f t="shared" si="346"/>
        <v>0</v>
      </c>
      <c r="U90" s="1">
        <f t="shared" si="347"/>
        <v>1</v>
      </c>
      <c r="V90" s="1">
        <f t="shared" si="348"/>
        <v>1</v>
      </c>
      <c r="W90" s="1">
        <f t="shared" si="349"/>
        <v>1</v>
      </c>
      <c r="X90" s="1">
        <f t="shared" si="350"/>
        <v>1</v>
      </c>
      <c r="Y90" s="1">
        <f t="shared" si="351"/>
        <v>0</v>
      </c>
      <c r="Z90" s="1">
        <f t="shared" si="352"/>
        <v>1</v>
      </c>
      <c r="AA90" s="1">
        <f t="shared" si="353"/>
        <v>1</v>
      </c>
      <c r="AB90" s="1">
        <f t="shared" si="354"/>
        <v>1</v>
      </c>
      <c r="AC90" s="1">
        <f t="shared" si="355"/>
        <v>1</v>
      </c>
      <c r="AD90" s="1">
        <f t="shared" si="356"/>
        <v>0</v>
      </c>
      <c r="AE90" s="1">
        <f t="shared" si="357"/>
        <v>0</v>
      </c>
      <c r="AF90" s="1">
        <f t="shared" si="358"/>
        <v>0</v>
      </c>
      <c r="AG90" s="1">
        <f t="shared" si="359"/>
        <v>0</v>
      </c>
      <c r="AH90" s="1">
        <f t="shared" si="360"/>
        <v>0</v>
      </c>
      <c r="AI90" s="1">
        <f t="shared" si="361"/>
        <v>0</v>
      </c>
      <c r="AJ90" s="1">
        <f t="shared" si="362"/>
        <v>0</v>
      </c>
      <c r="AK90" s="1">
        <f t="shared" si="363"/>
        <v>0</v>
      </c>
    </row>
    <row r="91" spans="1:37" hidden="1" x14ac:dyDescent="0.35">
      <c r="A91" s="301"/>
      <c r="B91" s="1">
        <f t="shared" si="328"/>
        <v>0</v>
      </c>
      <c r="C91" s="1">
        <f t="shared" si="329"/>
        <v>0</v>
      </c>
      <c r="D91" s="1">
        <f t="shared" si="330"/>
        <v>0</v>
      </c>
      <c r="E91" s="1">
        <f t="shared" si="331"/>
        <v>1</v>
      </c>
      <c r="F91" s="1">
        <f t="shared" si="332"/>
        <v>1</v>
      </c>
      <c r="G91" s="1">
        <f t="shared" si="333"/>
        <v>0</v>
      </c>
      <c r="H91" s="1">
        <f t="shared" si="334"/>
        <v>0</v>
      </c>
      <c r="I91" s="1">
        <f t="shared" si="335"/>
        <v>1</v>
      </c>
      <c r="J91" s="1">
        <f t="shared" si="336"/>
        <v>1</v>
      </c>
      <c r="K91" s="1">
        <f t="shared" si="337"/>
        <v>1</v>
      </c>
      <c r="L91" s="1">
        <f t="shared" si="338"/>
        <v>1</v>
      </c>
      <c r="M91" s="1">
        <f t="shared" si="339"/>
        <v>0</v>
      </c>
      <c r="N91" s="1">
        <f t="shared" si="340"/>
        <v>1</v>
      </c>
      <c r="O91" s="1">
        <f t="shared" si="341"/>
        <v>1</v>
      </c>
      <c r="P91" s="1">
        <f t="shared" si="342"/>
        <v>0</v>
      </c>
      <c r="Q91" s="1">
        <f t="shared" si="343"/>
        <v>1</v>
      </c>
      <c r="R91" s="1">
        <f t="shared" si="344"/>
        <v>1</v>
      </c>
      <c r="S91" s="1">
        <f t="shared" si="345"/>
        <v>0</v>
      </c>
      <c r="T91" s="1">
        <f t="shared" si="346"/>
        <v>0</v>
      </c>
      <c r="U91" s="1">
        <f t="shared" si="347"/>
        <v>1</v>
      </c>
      <c r="V91" s="1">
        <f t="shared" si="348"/>
        <v>1</v>
      </c>
      <c r="W91" s="1">
        <f t="shared" si="349"/>
        <v>1</v>
      </c>
      <c r="X91" s="1">
        <f t="shared" si="350"/>
        <v>1</v>
      </c>
      <c r="Y91" s="1">
        <f t="shared" si="351"/>
        <v>0</v>
      </c>
      <c r="Z91" s="1">
        <f t="shared" si="352"/>
        <v>1</v>
      </c>
      <c r="AA91" s="1">
        <f t="shared" si="353"/>
        <v>1</v>
      </c>
      <c r="AB91" s="1">
        <f t="shared" si="354"/>
        <v>1</v>
      </c>
      <c r="AC91" s="1">
        <f t="shared" si="355"/>
        <v>1</v>
      </c>
      <c r="AD91" s="1">
        <f t="shared" si="356"/>
        <v>0</v>
      </c>
      <c r="AE91" s="1">
        <f t="shared" si="357"/>
        <v>0</v>
      </c>
      <c r="AF91" s="1">
        <f t="shared" si="358"/>
        <v>0</v>
      </c>
      <c r="AG91" s="1">
        <f t="shared" si="359"/>
        <v>0</v>
      </c>
      <c r="AH91" s="1">
        <f t="shared" si="360"/>
        <v>0</v>
      </c>
      <c r="AI91" s="1">
        <f t="shared" si="361"/>
        <v>0</v>
      </c>
      <c r="AJ91" s="1">
        <f t="shared" si="362"/>
        <v>0</v>
      </c>
      <c r="AK91" s="1">
        <f t="shared" si="363"/>
        <v>0</v>
      </c>
    </row>
    <row r="92" spans="1:37" hidden="1" x14ac:dyDescent="0.35">
      <c r="A92" s="301"/>
      <c r="B92" s="1">
        <f t="shared" si="328"/>
        <v>0</v>
      </c>
      <c r="C92" s="1">
        <f t="shared" si="329"/>
        <v>0</v>
      </c>
      <c r="D92" s="1">
        <f t="shared" si="330"/>
        <v>0</v>
      </c>
      <c r="E92" s="1">
        <f t="shared" si="331"/>
        <v>1</v>
      </c>
      <c r="F92" s="1">
        <f t="shared" si="332"/>
        <v>1</v>
      </c>
      <c r="G92" s="1">
        <f t="shared" si="333"/>
        <v>0</v>
      </c>
      <c r="H92" s="1">
        <f t="shared" si="334"/>
        <v>0</v>
      </c>
      <c r="I92" s="1">
        <f t="shared" si="335"/>
        <v>1</v>
      </c>
      <c r="J92" s="1">
        <f t="shared" si="336"/>
        <v>1</v>
      </c>
      <c r="K92" s="1">
        <f t="shared" si="337"/>
        <v>1</v>
      </c>
      <c r="L92" s="1">
        <f t="shared" si="338"/>
        <v>1</v>
      </c>
      <c r="M92" s="1">
        <f t="shared" si="339"/>
        <v>0</v>
      </c>
      <c r="N92" s="1">
        <f t="shared" si="340"/>
        <v>1</v>
      </c>
      <c r="O92" s="1">
        <f t="shared" si="341"/>
        <v>1</v>
      </c>
      <c r="P92" s="1">
        <f t="shared" si="342"/>
        <v>0</v>
      </c>
      <c r="Q92" s="1">
        <f t="shared" si="343"/>
        <v>1</v>
      </c>
      <c r="R92" s="1">
        <f t="shared" si="344"/>
        <v>1</v>
      </c>
      <c r="S92" s="1">
        <f t="shared" si="345"/>
        <v>0</v>
      </c>
      <c r="T92" s="1">
        <f t="shared" si="346"/>
        <v>0</v>
      </c>
      <c r="U92" s="1">
        <f t="shared" si="347"/>
        <v>1</v>
      </c>
      <c r="V92" s="1">
        <f t="shared" si="348"/>
        <v>1</v>
      </c>
      <c r="W92" s="1">
        <f t="shared" si="349"/>
        <v>1</v>
      </c>
      <c r="X92" s="1">
        <f t="shared" si="350"/>
        <v>1</v>
      </c>
      <c r="Y92" s="1">
        <f t="shared" si="351"/>
        <v>0</v>
      </c>
      <c r="Z92" s="1">
        <f t="shared" si="352"/>
        <v>1</v>
      </c>
      <c r="AA92" s="1">
        <f t="shared" si="353"/>
        <v>1</v>
      </c>
      <c r="AB92" s="1">
        <f t="shared" si="354"/>
        <v>1</v>
      </c>
      <c r="AC92" s="1">
        <f t="shared" si="355"/>
        <v>1</v>
      </c>
      <c r="AD92" s="1">
        <f t="shared" si="356"/>
        <v>0</v>
      </c>
      <c r="AE92" s="1">
        <f t="shared" si="357"/>
        <v>0</v>
      </c>
      <c r="AF92" s="1">
        <f t="shared" si="358"/>
        <v>0</v>
      </c>
      <c r="AG92" s="1">
        <f t="shared" si="359"/>
        <v>0</v>
      </c>
      <c r="AH92" s="1">
        <f t="shared" si="360"/>
        <v>0</v>
      </c>
      <c r="AI92" s="1">
        <f t="shared" si="361"/>
        <v>0</v>
      </c>
      <c r="AJ92" s="1">
        <f t="shared" si="362"/>
        <v>0</v>
      </c>
      <c r="AK92" s="1">
        <f t="shared" si="363"/>
        <v>0</v>
      </c>
    </row>
    <row r="93" spans="1:37" hidden="1" x14ac:dyDescent="0.35">
      <c r="A93" s="301"/>
      <c r="B93" s="1">
        <f t="shared" si="328"/>
        <v>0</v>
      </c>
      <c r="C93" s="1">
        <f t="shared" si="329"/>
        <v>0</v>
      </c>
      <c r="D93" s="1">
        <f t="shared" si="330"/>
        <v>0</v>
      </c>
      <c r="E93" s="1">
        <f t="shared" si="331"/>
        <v>1</v>
      </c>
      <c r="F93" s="1">
        <f t="shared" si="332"/>
        <v>1</v>
      </c>
      <c r="G93" s="1">
        <f t="shared" si="333"/>
        <v>0</v>
      </c>
      <c r="H93" s="1">
        <f t="shared" si="334"/>
        <v>0</v>
      </c>
      <c r="I93" s="1">
        <f t="shared" si="335"/>
        <v>1</v>
      </c>
      <c r="J93" s="1">
        <f t="shared" si="336"/>
        <v>1</v>
      </c>
      <c r="K93" s="1">
        <f t="shared" si="337"/>
        <v>1</v>
      </c>
      <c r="L93" s="1">
        <f t="shared" si="338"/>
        <v>1</v>
      </c>
      <c r="M93" s="1">
        <f t="shared" si="339"/>
        <v>0</v>
      </c>
      <c r="N93" s="1">
        <f t="shared" si="340"/>
        <v>1</v>
      </c>
      <c r="O93" s="1">
        <f t="shared" si="341"/>
        <v>1</v>
      </c>
      <c r="P93" s="1">
        <f t="shared" si="342"/>
        <v>0</v>
      </c>
      <c r="Q93" s="1">
        <f t="shared" si="343"/>
        <v>1</v>
      </c>
      <c r="R93" s="1">
        <f t="shared" si="344"/>
        <v>1</v>
      </c>
      <c r="S93" s="1">
        <f t="shared" si="345"/>
        <v>0</v>
      </c>
      <c r="T93" s="1">
        <f t="shared" si="346"/>
        <v>0</v>
      </c>
      <c r="U93" s="1">
        <f t="shared" si="347"/>
        <v>1</v>
      </c>
      <c r="V93" s="1">
        <f t="shared" si="348"/>
        <v>1</v>
      </c>
      <c r="W93" s="1">
        <f t="shared" si="349"/>
        <v>1</v>
      </c>
      <c r="X93" s="1">
        <f t="shared" si="350"/>
        <v>1</v>
      </c>
      <c r="Y93" s="1">
        <f t="shared" si="351"/>
        <v>0</v>
      </c>
      <c r="Z93" s="1">
        <f t="shared" si="352"/>
        <v>1</v>
      </c>
      <c r="AA93" s="1">
        <f t="shared" si="353"/>
        <v>1</v>
      </c>
      <c r="AB93" s="1">
        <f t="shared" si="354"/>
        <v>1</v>
      </c>
      <c r="AC93" s="1">
        <f t="shared" si="355"/>
        <v>1</v>
      </c>
      <c r="AD93" s="1">
        <f t="shared" si="356"/>
        <v>0</v>
      </c>
      <c r="AE93" s="1">
        <f t="shared" si="357"/>
        <v>0</v>
      </c>
      <c r="AF93" s="1">
        <f t="shared" si="358"/>
        <v>0</v>
      </c>
      <c r="AG93" s="1">
        <f t="shared" si="359"/>
        <v>0</v>
      </c>
      <c r="AH93" s="1">
        <f t="shared" si="360"/>
        <v>0</v>
      </c>
      <c r="AI93" s="1">
        <f t="shared" si="361"/>
        <v>0</v>
      </c>
      <c r="AJ93" s="1">
        <f t="shared" si="362"/>
        <v>0</v>
      </c>
      <c r="AK93" s="1">
        <f t="shared" si="363"/>
        <v>0</v>
      </c>
    </row>
    <row r="94" spans="1:37" hidden="1" x14ac:dyDescent="0.35">
      <c r="A94" s="301"/>
      <c r="B94" s="1">
        <f t="shared" si="328"/>
        <v>0</v>
      </c>
      <c r="C94" s="1">
        <f t="shared" si="329"/>
        <v>0</v>
      </c>
      <c r="D94" s="1">
        <f t="shared" si="330"/>
        <v>0</v>
      </c>
      <c r="E94" s="1">
        <f t="shared" si="331"/>
        <v>1</v>
      </c>
      <c r="F94" s="1">
        <f t="shared" si="332"/>
        <v>1</v>
      </c>
      <c r="G94" s="1">
        <f t="shared" si="333"/>
        <v>0</v>
      </c>
      <c r="H94" s="1">
        <f t="shared" si="334"/>
        <v>0</v>
      </c>
      <c r="I94" s="1">
        <f t="shared" si="335"/>
        <v>1</v>
      </c>
      <c r="J94" s="1">
        <f t="shared" si="336"/>
        <v>1</v>
      </c>
      <c r="K94" s="1">
        <f t="shared" si="337"/>
        <v>1</v>
      </c>
      <c r="L94" s="1">
        <f t="shared" si="338"/>
        <v>1</v>
      </c>
      <c r="M94" s="1">
        <f t="shared" si="339"/>
        <v>0</v>
      </c>
      <c r="N94" s="1">
        <f t="shared" si="340"/>
        <v>1</v>
      </c>
      <c r="O94" s="1">
        <f t="shared" si="341"/>
        <v>1</v>
      </c>
      <c r="P94" s="1">
        <f t="shared" si="342"/>
        <v>0</v>
      </c>
      <c r="Q94" s="1">
        <f t="shared" si="343"/>
        <v>1</v>
      </c>
      <c r="R94" s="1">
        <f t="shared" si="344"/>
        <v>1</v>
      </c>
      <c r="S94" s="1">
        <f t="shared" si="345"/>
        <v>0</v>
      </c>
      <c r="T94" s="1">
        <f t="shared" si="346"/>
        <v>0</v>
      </c>
      <c r="U94" s="1">
        <f t="shared" si="347"/>
        <v>1</v>
      </c>
      <c r="V94" s="1">
        <f t="shared" si="348"/>
        <v>1</v>
      </c>
      <c r="W94" s="1">
        <f t="shared" si="349"/>
        <v>1</v>
      </c>
      <c r="X94" s="1">
        <f t="shared" si="350"/>
        <v>1</v>
      </c>
      <c r="Y94" s="1">
        <f t="shared" si="351"/>
        <v>0</v>
      </c>
      <c r="Z94" s="1">
        <f t="shared" si="352"/>
        <v>1</v>
      </c>
      <c r="AA94" s="1">
        <f t="shared" si="353"/>
        <v>1</v>
      </c>
      <c r="AB94" s="1">
        <f t="shared" si="354"/>
        <v>1</v>
      </c>
      <c r="AC94" s="1">
        <f t="shared" si="355"/>
        <v>1</v>
      </c>
      <c r="AD94" s="1">
        <f t="shared" si="356"/>
        <v>0</v>
      </c>
      <c r="AE94" s="1">
        <f t="shared" si="357"/>
        <v>0</v>
      </c>
      <c r="AF94" s="1">
        <f t="shared" si="358"/>
        <v>0</v>
      </c>
      <c r="AG94" s="1">
        <f t="shared" si="359"/>
        <v>0</v>
      </c>
      <c r="AH94" s="1">
        <f t="shared" si="360"/>
        <v>0</v>
      </c>
      <c r="AI94" s="1">
        <f t="shared" si="361"/>
        <v>0</v>
      </c>
      <c r="AJ94" s="1">
        <f t="shared" si="362"/>
        <v>0</v>
      </c>
      <c r="AK94" s="1">
        <f t="shared" si="363"/>
        <v>0</v>
      </c>
    </row>
    <row r="95" spans="1:37" hidden="1" x14ac:dyDescent="0.35">
      <c r="A95" s="301"/>
      <c r="B95" s="1">
        <f t="shared" si="328"/>
        <v>0</v>
      </c>
      <c r="C95" s="1">
        <f t="shared" si="329"/>
        <v>0</v>
      </c>
      <c r="D95" s="1">
        <f t="shared" si="330"/>
        <v>0</v>
      </c>
      <c r="E95" s="1">
        <f t="shared" si="331"/>
        <v>1</v>
      </c>
      <c r="F95" s="1">
        <f t="shared" si="332"/>
        <v>1</v>
      </c>
      <c r="G95" s="1">
        <f t="shared" si="333"/>
        <v>0</v>
      </c>
      <c r="H95" s="1">
        <f t="shared" si="334"/>
        <v>0</v>
      </c>
      <c r="I95" s="1">
        <f t="shared" si="335"/>
        <v>1</v>
      </c>
      <c r="J95" s="1">
        <f t="shared" si="336"/>
        <v>1</v>
      </c>
      <c r="K95" s="1">
        <f t="shared" si="337"/>
        <v>1</v>
      </c>
      <c r="L95" s="1">
        <f t="shared" si="338"/>
        <v>1</v>
      </c>
      <c r="M95" s="1">
        <f t="shared" si="339"/>
        <v>0</v>
      </c>
      <c r="N95" s="1">
        <f t="shared" si="340"/>
        <v>1</v>
      </c>
      <c r="O95" s="1">
        <f t="shared" si="341"/>
        <v>1</v>
      </c>
      <c r="P95" s="1">
        <f t="shared" si="342"/>
        <v>0</v>
      </c>
      <c r="Q95" s="1">
        <f t="shared" si="343"/>
        <v>1</v>
      </c>
      <c r="R95" s="1">
        <f t="shared" si="344"/>
        <v>1</v>
      </c>
      <c r="S95" s="1">
        <f t="shared" si="345"/>
        <v>0</v>
      </c>
      <c r="T95" s="1">
        <f t="shared" si="346"/>
        <v>0</v>
      </c>
      <c r="U95" s="1">
        <f t="shared" si="347"/>
        <v>1</v>
      </c>
      <c r="V95" s="1">
        <f t="shared" si="348"/>
        <v>1</v>
      </c>
      <c r="W95" s="1">
        <f t="shared" si="349"/>
        <v>1</v>
      </c>
      <c r="X95" s="1">
        <f t="shared" si="350"/>
        <v>1</v>
      </c>
      <c r="Y95" s="1">
        <f t="shared" si="351"/>
        <v>0</v>
      </c>
      <c r="Z95" s="1">
        <f t="shared" si="352"/>
        <v>1</v>
      </c>
      <c r="AA95" s="1">
        <f t="shared" si="353"/>
        <v>1</v>
      </c>
      <c r="AB95" s="1">
        <f t="shared" si="354"/>
        <v>1</v>
      </c>
      <c r="AC95" s="1">
        <f t="shared" si="355"/>
        <v>1</v>
      </c>
      <c r="AD95" s="1">
        <f t="shared" si="356"/>
        <v>0</v>
      </c>
      <c r="AE95" s="1">
        <f t="shared" si="357"/>
        <v>0</v>
      </c>
      <c r="AF95" s="1">
        <f t="shared" si="358"/>
        <v>0</v>
      </c>
      <c r="AG95" s="1">
        <f t="shared" si="359"/>
        <v>0</v>
      </c>
      <c r="AH95" s="1">
        <f t="shared" si="360"/>
        <v>0</v>
      </c>
      <c r="AI95" s="1">
        <f t="shared" si="361"/>
        <v>0</v>
      </c>
      <c r="AJ95" s="1">
        <f t="shared" si="362"/>
        <v>0</v>
      </c>
      <c r="AK95" s="1">
        <f t="shared" si="363"/>
        <v>0</v>
      </c>
    </row>
    <row r="96" spans="1:37" hidden="1" x14ac:dyDescent="0.35">
      <c r="A96" s="301"/>
      <c r="B96" s="1">
        <f t="shared" si="328"/>
        <v>0</v>
      </c>
      <c r="C96" s="1">
        <f t="shared" si="329"/>
        <v>0</v>
      </c>
      <c r="D96" s="1">
        <f t="shared" si="330"/>
        <v>0</v>
      </c>
      <c r="E96" s="1">
        <f t="shared" si="331"/>
        <v>1</v>
      </c>
      <c r="F96" s="1">
        <f t="shared" si="332"/>
        <v>1</v>
      </c>
      <c r="G96" s="1">
        <f t="shared" si="333"/>
        <v>0</v>
      </c>
      <c r="H96" s="1">
        <f t="shared" si="334"/>
        <v>0</v>
      </c>
      <c r="I96" s="1">
        <f t="shared" si="335"/>
        <v>1</v>
      </c>
      <c r="J96" s="1">
        <f t="shared" si="336"/>
        <v>1</v>
      </c>
      <c r="K96" s="1">
        <f t="shared" si="337"/>
        <v>1</v>
      </c>
      <c r="L96" s="1">
        <f t="shared" si="338"/>
        <v>1</v>
      </c>
      <c r="M96" s="1">
        <f t="shared" si="339"/>
        <v>0</v>
      </c>
      <c r="N96" s="1">
        <f t="shared" si="340"/>
        <v>1</v>
      </c>
      <c r="O96" s="1">
        <f t="shared" si="341"/>
        <v>1</v>
      </c>
      <c r="P96" s="1">
        <f t="shared" si="342"/>
        <v>0</v>
      </c>
      <c r="Q96" s="1">
        <f t="shared" si="343"/>
        <v>1</v>
      </c>
      <c r="R96" s="1">
        <f t="shared" si="344"/>
        <v>1</v>
      </c>
      <c r="S96" s="1">
        <f t="shared" si="345"/>
        <v>0</v>
      </c>
      <c r="T96" s="1">
        <f t="shared" si="346"/>
        <v>0</v>
      </c>
      <c r="U96" s="1">
        <f t="shared" si="347"/>
        <v>1</v>
      </c>
      <c r="V96" s="1">
        <f t="shared" si="348"/>
        <v>1</v>
      </c>
      <c r="W96" s="1">
        <f t="shared" si="349"/>
        <v>1</v>
      </c>
      <c r="X96" s="1">
        <f t="shared" si="350"/>
        <v>1</v>
      </c>
      <c r="Y96" s="1">
        <f t="shared" si="351"/>
        <v>0</v>
      </c>
      <c r="Z96" s="1">
        <f t="shared" si="352"/>
        <v>1</v>
      </c>
      <c r="AA96" s="1">
        <f t="shared" si="353"/>
        <v>1</v>
      </c>
      <c r="AB96" s="1">
        <f t="shared" si="354"/>
        <v>1</v>
      </c>
      <c r="AC96" s="1">
        <f t="shared" si="355"/>
        <v>1</v>
      </c>
      <c r="AD96" s="1">
        <f t="shared" si="356"/>
        <v>0</v>
      </c>
      <c r="AE96" s="1">
        <f t="shared" si="357"/>
        <v>0</v>
      </c>
      <c r="AF96" s="1">
        <f t="shared" si="358"/>
        <v>0</v>
      </c>
      <c r="AG96" s="1">
        <f t="shared" si="359"/>
        <v>0</v>
      </c>
      <c r="AH96" s="1">
        <f t="shared" si="360"/>
        <v>0</v>
      </c>
      <c r="AI96" s="1">
        <f t="shared" si="361"/>
        <v>0</v>
      </c>
      <c r="AJ96" s="1">
        <f t="shared" si="362"/>
        <v>0</v>
      </c>
      <c r="AK96" s="1">
        <f t="shared" si="363"/>
        <v>0</v>
      </c>
    </row>
    <row r="97" spans="1:37" hidden="1" x14ac:dyDescent="0.35">
      <c r="A97" s="301"/>
      <c r="B97" s="1">
        <f t="shared" si="328"/>
        <v>0</v>
      </c>
      <c r="C97" s="1">
        <f t="shared" si="329"/>
        <v>0</v>
      </c>
      <c r="D97" s="1">
        <f t="shared" si="330"/>
        <v>0</v>
      </c>
      <c r="E97" s="1">
        <f t="shared" si="331"/>
        <v>1</v>
      </c>
      <c r="F97" s="1">
        <f t="shared" si="332"/>
        <v>1</v>
      </c>
      <c r="G97" s="1">
        <f t="shared" si="333"/>
        <v>0</v>
      </c>
      <c r="H97" s="1">
        <f t="shared" si="334"/>
        <v>0</v>
      </c>
      <c r="I97" s="1">
        <f t="shared" si="335"/>
        <v>1</v>
      </c>
      <c r="J97" s="1">
        <f t="shared" si="336"/>
        <v>1</v>
      </c>
      <c r="K97" s="1">
        <f t="shared" si="337"/>
        <v>1</v>
      </c>
      <c r="L97" s="1">
        <f t="shared" si="338"/>
        <v>1</v>
      </c>
      <c r="M97" s="1">
        <f t="shared" si="339"/>
        <v>0</v>
      </c>
      <c r="N97" s="1">
        <f t="shared" si="340"/>
        <v>1</v>
      </c>
      <c r="O97" s="1">
        <f t="shared" si="341"/>
        <v>1</v>
      </c>
      <c r="P97" s="1">
        <f t="shared" si="342"/>
        <v>0</v>
      </c>
      <c r="Q97" s="1">
        <f t="shared" si="343"/>
        <v>1</v>
      </c>
      <c r="R97" s="1">
        <f t="shared" si="344"/>
        <v>1</v>
      </c>
      <c r="S97" s="1">
        <f t="shared" si="345"/>
        <v>0</v>
      </c>
      <c r="T97" s="1">
        <f t="shared" si="346"/>
        <v>0</v>
      </c>
      <c r="U97" s="1">
        <f t="shared" si="347"/>
        <v>1</v>
      </c>
      <c r="V97" s="1">
        <f t="shared" si="348"/>
        <v>1</v>
      </c>
      <c r="W97" s="1">
        <f t="shared" si="349"/>
        <v>1</v>
      </c>
      <c r="X97" s="1">
        <f t="shared" si="350"/>
        <v>1</v>
      </c>
      <c r="Y97" s="1">
        <f t="shared" si="351"/>
        <v>0</v>
      </c>
      <c r="Z97" s="1">
        <f t="shared" si="352"/>
        <v>1</v>
      </c>
      <c r="AA97" s="1">
        <f t="shared" si="353"/>
        <v>1</v>
      </c>
      <c r="AB97" s="1">
        <f t="shared" si="354"/>
        <v>1</v>
      </c>
      <c r="AC97" s="1">
        <f t="shared" si="355"/>
        <v>1</v>
      </c>
      <c r="AD97" s="1">
        <f t="shared" si="356"/>
        <v>0</v>
      </c>
      <c r="AE97" s="1">
        <f t="shared" si="357"/>
        <v>0</v>
      </c>
      <c r="AF97" s="1">
        <f t="shared" si="358"/>
        <v>0</v>
      </c>
      <c r="AG97" s="1">
        <f t="shared" si="359"/>
        <v>0</v>
      </c>
      <c r="AH97" s="1">
        <f t="shared" si="360"/>
        <v>0</v>
      </c>
      <c r="AI97" s="1">
        <f t="shared" si="361"/>
        <v>0</v>
      </c>
      <c r="AJ97" s="1">
        <f t="shared" si="362"/>
        <v>0</v>
      </c>
      <c r="AK97" s="1">
        <f t="shared" si="363"/>
        <v>0</v>
      </c>
    </row>
    <row r="98" spans="1:37" hidden="1" x14ac:dyDescent="0.35">
      <c r="A98" s="301"/>
      <c r="B98" s="1">
        <f t="shared" si="328"/>
        <v>0</v>
      </c>
      <c r="C98" s="1">
        <f t="shared" si="329"/>
        <v>0</v>
      </c>
      <c r="D98" s="1">
        <f t="shared" si="330"/>
        <v>0</v>
      </c>
      <c r="E98" s="1">
        <f t="shared" si="331"/>
        <v>1</v>
      </c>
      <c r="F98" s="1">
        <f t="shared" si="332"/>
        <v>1</v>
      </c>
      <c r="G98" s="1">
        <f t="shared" si="333"/>
        <v>0</v>
      </c>
      <c r="H98" s="1">
        <f t="shared" si="334"/>
        <v>0</v>
      </c>
      <c r="I98" s="1">
        <f t="shared" si="335"/>
        <v>1</v>
      </c>
      <c r="J98" s="1">
        <f t="shared" si="336"/>
        <v>1</v>
      </c>
      <c r="K98" s="1">
        <f t="shared" si="337"/>
        <v>1</v>
      </c>
      <c r="L98" s="1">
        <f t="shared" si="338"/>
        <v>1</v>
      </c>
      <c r="M98" s="1">
        <f t="shared" si="339"/>
        <v>0</v>
      </c>
      <c r="N98" s="1">
        <f t="shared" si="340"/>
        <v>1</v>
      </c>
      <c r="O98" s="1">
        <f t="shared" si="341"/>
        <v>1</v>
      </c>
      <c r="P98" s="1">
        <f t="shared" si="342"/>
        <v>0</v>
      </c>
      <c r="Q98" s="1">
        <f t="shared" si="343"/>
        <v>1</v>
      </c>
      <c r="R98" s="1">
        <f t="shared" si="344"/>
        <v>1</v>
      </c>
      <c r="S98" s="1">
        <f t="shared" si="345"/>
        <v>0</v>
      </c>
      <c r="T98" s="1">
        <f t="shared" si="346"/>
        <v>0</v>
      </c>
      <c r="U98" s="1">
        <f t="shared" si="347"/>
        <v>1</v>
      </c>
      <c r="V98" s="1">
        <f t="shared" si="348"/>
        <v>1</v>
      </c>
      <c r="W98" s="1">
        <f t="shared" si="349"/>
        <v>1</v>
      </c>
      <c r="X98" s="1">
        <f t="shared" si="350"/>
        <v>1</v>
      </c>
      <c r="Y98" s="1">
        <f t="shared" si="351"/>
        <v>0</v>
      </c>
      <c r="Z98" s="1">
        <f t="shared" si="352"/>
        <v>1</v>
      </c>
      <c r="AA98" s="1">
        <f t="shared" si="353"/>
        <v>1</v>
      </c>
      <c r="AB98" s="1">
        <f t="shared" si="354"/>
        <v>1</v>
      </c>
      <c r="AC98" s="1">
        <f t="shared" si="355"/>
        <v>1</v>
      </c>
      <c r="AD98" s="1">
        <f t="shared" si="356"/>
        <v>0</v>
      </c>
      <c r="AE98" s="1">
        <f t="shared" si="357"/>
        <v>0</v>
      </c>
      <c r="AF98" s="1">
        <f t="shared" si="358"/>
        <v>0</v>
      </c>
      <c r="AG98" s="1">
        <f t="shared" si="359"/>
        <v>0</v>
      </c>
      <c r="AH98" s="1">
        <f t="shared" si="360"/>
        <v>0</v>
      </c>
      <c r="AI98" s="1">
        <f t="shared" si="361"/>
        <v>0</v>
      </c>
      <c r="AJ98" s="1">
        <f t="shared" si="362"/>
        <v>0</v>
      </c>
      <c r="AK98" s="1">
        <f t="shared" si="363"/>
        <v>0</v>
      </c>
    </row>
    <row r="99" spans="1:37" hidden="1" x14ac:dyDescent="0.35">
      <c r="A99" s="301"/>
      <c r="B99" s="1">
        <f t="shared" si="328"/>
        <v>0</v>
      </c>
      <c r="C99" s="1">
        <f t="shared" si="329"/>
        <v>0</v>
      </c>
      <c r="D99" s="1">
        <f t="shared" si="330"/>
        <v>0</v>
      </c>
      <c r="E99" s="1">
        <f t="shared" si="331"/>
        <v>1</v>
      </c>
      <c r="F99" s="1">
        <f t="shared" si="332"/>
        <v>1</v>
      </c>
      <c r="G99" s="1">
        <f t="shared" si="333"/>
        <v>0</v>
      </c>
      <c r="H99" s="1">
        <f t="shared" si="334"/>
        <v>0</v>
      </c>
      <c r="I99" s="1">
        <f t="shared" si="335"/>
        <v>1</v>
      </c>
      <c r="J99" s="1">
        <f t="shared" si="336"/>
        <v>1</v>
      </c>
      <c r="K99" s="1">
        <f t="shared" si="337"/>
        <v>1</v>
      </c>
      <c r="L99" s="1">
        <f t="shared" si="338"/>
        <v>1</v>
      </c>
      <c r="M99" s="1">
        <f t="shared" si="339"/>
        <v>0</v>
      </c>
      <c r="N99" s="1">
        <f t="shared" si="340"/>
        <v>1</v>
      </c>
      <c r="O99" s="1">
        <f t="shared" si="341"/>
        <v>1</v>
      </c>
      <c r="P99" s="1">
        <f t="shared" si="342"/>
        <v>0</v>
      </c>
      <c r="Q99" s="1">
        <f t="shared" si="343"/>
        <v>1</v>
      </c>
      <c r="R99" s="1">
        <f t="shared" si="344"/>
        <v>1</v>
      </c>
      <c r="S99" s="1">
        <f t="shared" si="345"/>
        <v>0</v>
      </c>
      <c r="T99" s="1">
        <f t="shared" si="346"/>
        <v>0</v>
      </c>
      <c r="U99" s="1">
        <f t="shared" si="347"/>
        <v>1</v>
      </c>
      <c r="V99" s="1">
        <f t="shared" si="348"/>
        <v>1</v>
      </c>
      <c r="W99" s="1">
        <f t="shared" si="349"/>
        <v>1</v>
      </c>
      <c r="X99" s="1">
        <f t="shared" si="350"/>
        <v>1</v>
      </c>
      <c r="Y99" s="1">
        <f t="shared" si="351"/>
        <v>0</v>
      </c>
      <c r="Z99" s="1">
        <f t="shared" si="352"/>
        <v>1</v>
      </c>
      <c r="AA99" s="1">
        <f t="shared" si="353"/>
        <v>1</v>
      </c>
      <c r="AB99" s="1">
        <f t="shared" si="354"/>
        <v>1</v>
      </c>
      <c r="AC99" s="1">
        <f t="shared" si="355"/>
        <v>1</v>
      </c>
      <c r="AD99" s="1">
        <f t="shared" si="356"/>
        <v>0</v>
      </c>
      <c r="AE99" s="1">
        <f t="shared" si="357"/>
        <v>0</v>
      </c>
      <c r="AF99" s="1">
        <f t="shared" si="358"/>
        <v>0</v>
      </c>
      <c r="AG99" s="1">
        <f t="shared" si="359"/>
        <v>0</v>
      </c>
      <c r="AH99" s="1">
        <f t="shared" si="360"/>
        <v>0</v>
      </c>
      <c r="AI99" s="1">
        <f t="shared" si="361"/>
        <v>0</v>
      </c>
      <c r="AJ99" s="1">
        <f t="shared" si="362"/>
        <v>0</v>
      </c>
      <c r="AK99" s="1">
        <f t="shared" si="363"/>
        <v>0</v>
      </c>
    </row>
    <row r="100" spans="1:37" hidden="1" x14ac:dyDescent="0.35">
      <c r="A100" s="301"/>
      <c r="B100" s="1">
        <f t="shared" si="328"/>
        <v>0</v>
      </c>
      <c r="C100" s="1">
        <f t="shared" si="329"/>
        <v>0</v>
      </c>
      <c r="D100" s="1">
        <f t="shared" si="330"/>
        <v>0</v>
      </c>
      <c r="E100" s="1">
        <f t="shared" si="331"/>
        <v>1</v>
      </c>
      <c r="F100" s="1">
        <f t="shared" si="332"/>
        <v>1</v>
      </c>
      <c r="G100" s="1">
        <f t="shared" si="333"/>
        <v>0</v>
      </c>
      <c r="H100" s="1">
        <f t="shared" si="334"/>
        <v>0</v>
      </c>
      <c r="I100" s="1">
        <f t="shared" si="335"/>
        <v>1</v>
      </c>
      <c r="J100" s="1">
        <f t="shared" si="336"/>
        <v>1</v>
      </c>
      <c r="K100" s="1">
        <f t="shared" si="337"/>
        <v>1</v>
      </c>
      <c r="L100" s="1">
        <f t="shared" si="338"/>
        <v>1</v>
      </c>
      <c r="M100" s="1">
        <f t="shared" si="339"/>
        <v>0</v>
      </c>
      <c r="N100" s="1">
        <f t="shared" si="340"/>
        <v>1</v>
      </c>
      <c r="O100" s="1">
        <f t="shared" si="341"/>
        <v>1</v>
      </c>
      <c r="P100" s="1">
        <f t="shared" si="342"/>
        <v>0</v>
      </c>
      <c r="Q100" s="1">
        <f t="shared" si="343"/>
        <v>1</v>
      </c>
      <c r="R100" s="1">
        <f t="shared" si="344"/>
        <v>1</v>
      </c>
      <c r="S100" s="1">
        <f t="shared" si="345"/>
        <v>0</v>
      </c>
      <c r="T100" s="1">
        <f t="shared" si="346"/>
        <v>0</v>
      </c>
      <c r="U100" s="1">
        <f t="shared" si="347"/>
        <v>1</v>
      </c>
      <c r="V100" s="1">
        <f t="shared" si="348"/>
        <v>1</v>
      </c>
      <c r="W100" s="1">
        <f t="shared" si="349"/>
        <v>1</v>
      </c>
      <c r="X100" s="1">
        <f t="shared" si="350"/>
        <v>1</v>
      </c>
      <c r="Y100" s="1">
        <f t="shared" si="351"/>
        <v>0</v>
      </c>
      <c r="Z100" s="1">
        <f t="shared" si="352"/>
        <v>1</v>
      </c>
      <c r="AA100" s="1">
        <f t="shared" si="353"/>
        <v>1</v>
      </c>
      <c r="AB100" s="1">
        <f t="shared" si="354"/>
        <v>1</v>
      </c>
      <c r="AC100" s="1">
        <f t="shared" si="355"/>
        <v>1</v>
      </c>
      <c r="AD100" s="1">
        <f t="shared" si="356"/>
        <v>0</v>
      </c>
      <c r="AE100" s="1">
        <f t="shared" si="357"/>
        <v>0</v>
      </c>
      <c r="AF100" s="1">
        <f t="shared" si="358"/>
        <v>0</v>
      </c>
      <c r="AG100" s="1">
        <f t="shared" si="359"/>
        <v>0</v>
      </c>
      <c r="AH100" s="1">
        <f t="shared" si="360"/>
        <v>0</v>
      </c>
      <c r="AI100" s="1">
        <f t="shared" si="361"/>
        <v>0</v>
      </c>
      <c r="AJ100" s="1">
        <f t="shared" si="362"/>
        <v>0</v>
      </c>
      <c r="AK100" s="1">
        <f t="shared" si="363"/>
        <v>0</v>
      </c>
    </row>
    <row r="101" spans="1:37" hidden="1" x14ac:dyDescent="0.35">
      <c r="A101" s="301"/>
      <c r="B101" s="1">
        <f t="shared" si="328"/>
        <v>0</v>
      </c>
      <c r="C101" s="1">
        <f t="shared" si="329"/>
        <v>0</v>
      </c>
      <c r="D101" s="1">
        <f t="shared" si="330"/>
        <v>0</v>
      </c>
      <c r="E101" s="1">
        <f t="shared" si="331"/>
        <v>1</v>
      </c>
      <c r="F101" s="1">
        <f t="shared" si="332"/>
        <v>1</v>
      </c>
      <c r="G101" s="1">
        <f t="shared" si="333"/>
        <v>0</v>
      </c>
      <c r="H101" s="1">
        <f t="shared" si="334"/>
        <v>0</v>
      </c>
      <c r="I101" s="1">
        <f t="shared" si="335"/>
        <v>1</v>
      </c>
      <c r="J101" s="1">
        <f t="shared" si="336"/>
        <v>1</v>
      </c>
      <c r="K101" s="1">
        <f t="shared" si="337"/>
        <v>1</v>
      </c>
      <c r="L101" s="1">
        <f t="shared" si="338"/>
        <v>1</v>
      </c>
      <c r="M101" s="1">
        <f t="shared" si="339"/>
        <v>0</v>
      </c>
      <c r="N101" s="1">
        <f t="shared" si="340"/>
        <v>1</v>
      </c>
      <c r="O101" s="1">
        <f t="shared" si="341"/>
        <v>1</v>
      </c>
      <c r="P101" s="1">
        <f t="shared" si="342"/>
        <v>0</v>
      </c>
      <c r="Q101" s="1">
        <f t="shared" si="343"/>
        <v>1</v>
      </c>
      <c r="R101" s="1">
        <f t="shared" si="344"/>
        <v>1</v>
      </c>
      <c r="S101" s="1">
        <f t="shared" si="345"/>
        <v>0</v>
      </c>
      <c r="T101" s="1">
        <f t="shared" si="346"/>
        <v>0</v>
      </c>
      <c r="U101" s="1">
        <f t="shared" si="347"/>
        <v>1</v>
      </c>
      <c r="V101" s="1">
        <f t="shared" si="348"/>
        <v>1</v>
      </c>
      <c r="W101" s="1">
        <f t="shared" si="349"/>
        <v>1</v>
      </c>
      <c r="X101" s="1">
        <f t="shared" si="350"/>
        <v>1</v>
      </c>
      <c r="Y101" s="1">
        <f t="shared" si="351"/>
        <v>0</v>
      </c>
      <c r="Z101" s="1">
        <f t="shared" si="352"/>
        <v>1</v>
      </c>
      <c r="AA101" s="1">
        <f t="shared" si="353"/>
        <v>1</v>
      </c>
      <c r="AB101" s="1">
        <f t="shared" si="354"/>
        <v>1</v>
      </c>
      <c r="AC101" s="1">
        <f t="shared" si="355"/>
        <v>1</v>
      </c>
      <c r="AD101" s="1">
        <f t="shared" si="356"/>
        <v>0</v>
      </c>
      <c r="AE101" s="1">
        <f t="shared" si="357"/>
        <v>0</v>
      </c>
      <c r="AF101" s="1">
        <f t="shared" si="358"/>
        <v>0</v>
      </c>
      <c r="AG101" s="1">
        <f t="shared" si="359"/>
        <v>0</v>
      </c>
      <c r="AH101" s="1">
        <f t="shared" si="360"/>
        <v>0</v>
      </c>
      <c r="AI101" s="1">
        <f t="shared" si="361"/>
        <v>0</v>
      </c>
      <c r="AJ101" s="1">
        <f t="shared" si="362"/>
        <v>0</v>
      </c>
      <c r="AK101" s="1">
        <f t="shared" si="363"/>
        <v>0</v>
      </c>
    </row>
    <row r="102" spans="1:37" hidden="1" x14ac:dyDescent="0.35">
      <c r="A102" s="301"/>
      <c r="B102" s="1">
        <f t="shared" si="328"/>
        <v>0</v>
      </c>
      <c r="C102" s="1">
        <f t="shared" si="329"/>
        <v>0</v>
      </c>
      <c r="D102" s="1">
        <f t="shared" si="330"/>
        <v>0</v>
      </c>
      <c r="E102" s="1">
        <f t="shared" si="331"/>
        <v>1</v>
      </c>
      <c r="F102" s="1">
        <f t="shared" si="332"/>
        <v>1</v>
      </c>
      <c r="G102" s="1">
        <f t="shared" si="333"/>
        <v>0</v>
      </c>
      <c r="H102" s="1">
        <f t="shared" si="334"/>
        <v>0</v>
      </c>
      <c r="I102" s="1">
        <f t="shared" si="335"/>
        <v>1</v>
      </c>
      <c r="J102" s="1">
        <f t="shared" si="336"/>
        <v>1</v>
      </c>
      <c r="K102" s="1">
        <f t="shared" si="337"/>
        <v>1</v>
      </c>
      <c r="L102" s="1">
        <f t="shared" si="338"/>
        <v>1</v>
      </c>
      <c r="M102" s="1">
        <f t="shared" si="339"/>
        <v>0</v>
      </c>
      <c r="N102" s="1">
        <f t="shared" si="340"/>
        <v>1</v>
      </c>
      <c r="O102" s="1">
        <f t="shared" si="341"/>
        <v>1</v>
      </c>
      <c r="P102" s="1">
        <f t="shared" si="342"/>
        <v>0</v>
      </c>
      <c r="Q102" s="1">
        <f t="shared" si="343"/>
        <v>1</v>
      </c>
      <c r="R102" s="1">
        <f t="shared" si="344"/>
        <v>1</v>
      </c>
      <c r="S102" s="1">
        <f t="shared" si="345"/>
        <v>0</v>
      </c>
      <c r="T102" s="1">
        <f t="shared" si="346"/>
        <v>0</v>
      </c>
      <c r="U102" s="1">
        <f t="shared" si="347"/>
        <v>1</v>
      </c>
      <c r="V102" s="1">
        <f t="shared" si="348"/>
        <v>1</v>
      </c>
      <c r="W102" s="1">
        <f t="shared" si="349"/>
        <v>1</v>
      </c>
      <c r="X102" s="1">
        <f t="shared" si="350"/>
        <v>1</v>
      </c>
      <c r="Y102" s="1">
        <f t="shared" si="351"/>
        <v>0</v>
      </c>
      <c r="Z102" s="1">
        <f t="shared" si="352"/>
        <v>1</v>
      </c>
      <c r="AA102" s="1">
        <f t="shared" si="353"/>
        <v>1</v>
      </c>
      <c r="AB102" s="1">
        <f t="shared" si="354"/>
        <v>1</v>
      </c>
      <c r="AC102" s="1">
        <f t="shared" si="355"/>
        <v>1</v>
      </c>
      <c r="AD102" s="1">
        <f t="shared" si="356"/>
        <v>0</v>
      </c>
      <c r="AE102" s="1">
        <f t="shared" si="357"/>
        <v>0</v>
      </c>
      <c r="AF102" s="1">
        <f t="shared" si="358"/>
        <v>0</v>
      </c>
      <c r="AG102" s="1">
        <f t="shared" si="359"/>
        <v>0</v>
      </c>
      <c r="AH102" s="1">
        <f t="shared" si="360"/>
        <v>0</v>
      </c>
      <c r="AI102" s="1">
        <f t="shared" si="361"/>
        <v>0</v>
      </c>
      <c r="AJ102" s="1">
        <f t="shared" si="362"/>
        <v>0</v>
      </c>
      <c r="AK102" s="1">
        <f t="shared" si="363"/>
        <v>0</v>
      </c>
    </row>
    <row r="103" spans="1:37" hidden="1" x14ac:dyDescent="0.35">
      <c r="A103" s="301"/>
      <c r="B103" s="1">
        <f t="shared" si="328"/>
        <v>0</v>
      </c>
      <c r="C103" s="1">
        <f t="shared" si="329"/>
        <v>0</v>
      </c>
      <c r="D103" s="1">
        <f t="shared" si="330"/>
        <v>0</v>
      </c>
      <c r="E103" s="1">
        <f t="shared" si="331"/>
        <v>1</v>
      </c>
      <c r="F103" s="1">
        <f t="shared" si="332"/>
        <v>1</v>
      </c>
      <c r="G103" s="1">
        <f t="shared" si="333"/>
        <v>0</v>
      </c>
      <c r="H103" s="1">
        <f t="shared" si="334"/>
        <v>0</v>
      </c>
      <c r="I103" s="1">
        <f t="shared" si="335"/>
        <v>1</v>
      </c>
      <c r="J103" s="1">
        <f t="shared" si="336"/>
        <v>1</v>
      </c>
      <c r="K103" s="1">
        <f t="shared" si="337"/>
        <v>1</v>
      </c>
      <c r="L103" s="1">
        <f t="shared" si="338"/>
        <v>1</v>
      </c>
      <c r="M103" s="1">
        <f t="shared" si="339"/>
        <v>0</v>
      </c>
      <c r="N103" s="1">
        <f t="shared" si="340"/>
        <v>1</v>
      </c>
      <c r="O103" s="1">
        <f t="shared" si="341"/>
        <v>1</v>
      </c>
      <c r="P103" s="1">
        <f t="shared" si="342"/>
        <v>0</v>
      </c>
      <c r="Q103" s="1">
        <f t="shared" si="343"/>
        <v>1</v>
      </c>
      <c r="R103" s="1">
        <f t="shared" si="344"/>
        <v>1</v>
      </c>
      <c r="S103" s="1">
        <f t="shared" si="345"/>
        <v>0</v>
      </c>
      <c r="T103" s="1">
        <f t="shared" si="346"/>
        <v>0</v>
      </c>
      <c r="U103" s="1">
        <f t="shared" si="347"/>
        <v>1</v>
      </c>
      <c r="V103" s="1">
        <f t="shared" si="348"/>
        <v>1</v>
      </c>
      <c r="W103" s="1">
        <f t="shared" si="349"/>
        <v>1</v>
      </c>
      <c r="X103" s="1">
        <f t="shared" si="350"/>
        <v>1</v>
      </c>
      <c r="Y103" s="1">
        <f t="shared" si="351"/>
        <v>0</v>
      </c>
      <c r="Z103" s="1">
        <f t="shared" si="352"/>
        <v>1</v>
      </c>
      <c r="AA103" s="1">
        <f t="shared" si="353"/>
        <v>1</v>
      </c>
      <c r="AB103" s="1">
        <f t="shared" si="354"/>
        <v>1</v>
      </c>
      <c r="AC103" s="1">
        <f t="shared" si="355"/>
        <v>1</v>
      </c>
      <c r="AD103" s="1">
        <f t="shared" si="356"/>
        <v>0</v>
      </c>
      <c r="AE103" s="1">
        <f t="shared" si="357"/>
        <v>0</v>
      </c>
      <c r="AF103" s="1">
        <f t="shared" si="358"/>
        <v>0</v>
      </c>
      <c r="AG103" s="1">
        <f t="shared" si="359"/>
        <v>0</v>
      </c>
      <c r="AH103" s="1">
        <f t="shared" si="360"/>
        <v>0</v>
      </c>
      <c r="AI103" s="1">
        <f t="shared" si="361"/>
        <v>0</v>
      </c>
      <c r="AJ103" s="1">
        <f t="shared" si="362"/>
        <v>0</v>
      </c>
      <c r="AK103" s="1">
        <f t="shared" si="363"/>
        <v>0</v>
      </c>
    </row>
    <row r="104" spans="1:37" hidden="1" x14ac:dyDescent="0.35">
      <c r="A104" s="301"/>
      <c r="B104" s="1">
        <f t="shared" si="328"/>
        <v>0</v>
      </c>
      <c r="C104" s="1">
        <f t="shared" si="329"/>
        <v>0</v>
      </c>
      <c r="D104" s="1">
        <f t="shared" si="330"/>
        <v>0</v>
      </c>
      <c r="E104" s="1">
        <f t="shared" si="331"/>
        <v>1</v>
      </c>
      <c r="F104" s="1">
        <f t="shared" si="332"/>
        <v>1</v>
      </c>
      <c r="G104" s="1">
        <f t="shared" si="333"/>
        <v>0</v>
      </c>
      <c r="H104" s="1">
        <f t="shared" si="334"/>
        <v>0</v>
      </c>
      <c r="I104" s="1">
        <f t="shared" si="335"/>
        <v>1</v>
      </c>
      <c r="J104" s="1">
        <f t="shared" si="336"/>
        <v>1</v>
      </c>
      <c r="K104" s="1">
        <f t="shared" si="337"/>
        <v>1</v>
      </c>
      <c r="L104" s="1">
        <f t="shared" si="338"/>
        <v>1</v>
      </c>
      <c r="M104" s="1">
        <f t="shared" si="339"/>
        <v>0</v>
      </c>
      <c r="N104" s="1">
        <f t="shared" si="340"/>
        <v>1</v>
      </c>
      <c r="O104" s="1">
        <f t="shared" si="341"/>
        <v>1</v>
      </c>
      <c r="P104" s="1">
        <f t="shared" si="342"/>
        <v>0</v>
      </c>
      <c r="Q104" s="1">
        <f t="shared" si="343"/>
        <v>1</v>
      </c>
      <c r="R104" s="1">
        <f t="shared" si="344"/>
        <v>1</v>
      </c>
      <c r="S104" s="1">
        <f t="shared" si="345"/>
        <v>0</v>
      </c>
      <c r="T104" s="1">
        <f t="shared" si="346"/>
        <v>0</v>
      </c>
      <c r="U104" s="1">
        <f t="shared" si="347"/>
        <v>1</v>
      </c>
      <c r="V104" s="1">
        <f t="shared" si="348"/>
        <v>1</v>
      </c>
      <c r="W104" s="1">
        <f t="shared" si="349"/>
        <v>1</v>
      </c>
      <c r="X104" s="1">
        <f t="shared" si="350"/>
        <v>1</v>
      </c>
      <c r="Y104" s="1">
        <f t="shared" si="351"/>
        <v>0</v>
      </c>
      <c r="Z104" s="1">
        <f t="shared" si="352"/>
        <v>1</v>
      </c>
      <c r="AA104" s="1">
        <f t="shared" si="353"/>
        <v>1</v>
      </c>
      <c r="AB104" s="1">
        <f t="shared" si="354"/>
        <v>1</v>
      </c>
      <c r="AC104" s="1">
        <f t="shared" si="355"/>
        <v>1</v>
      </c>
      <c r="AD104" s="1">
        <f t="shared" si="356"/>
        <v>0</v>
      </c>
      <c r="AE104" s="1">
        <f t="shared" si="357"/>
        <v>0</v>
      </c>
      <c r="AF104" s="1">
        <f t="shared" si="358"/>
        <v>0</v>
      </c>
      <c r="AG104" s="1">
        <f t="shared" si="359"/>
        <v>0</v>
      </c>
      <c r="AH104" s="1">
        <f t="shared" si="360"/>
        <v>0</v>
      </c>
      <c r="AI104" s="1">
        <f t="shared" si="361"/>
        <v>0</v>
      </c>
      <c r="AJ104" s="1">
        <f t="shared" si="362"/>
        <v>0</v>
      </c>
      <c r="AK104" s="1">
        <f t="shared" si="363"/>
        <v>0</v>
      </c>
    </row>
    <row r="105" spans="1:37" hidden="1" x14ac:dyDescent="0.35">
      <c r="A105" s="301"/>
      <c r="B105" s="1">
        <f t="shared" si="328"/>
        <v>0</v>
      </c>
      <c r="C105" s="1">
        <f t="shared" si="329"/>
        <v>0</v>
      </c>
      <c r="D105" s="1">
        <f t="shared" si="330"/>
        <v>0</v>
      </c>
      <c r="E105" s="1">
        <f t="shared" si="331"/>
        <v>1</v>
      </c>
      <c r="F105" s="1">
        <f t="shared" si="332"/>
        <v>1</v>
      </c>
      <c r="G105" s="1">
        <f t="shared" si="333"/>
        <v>0</v>
      </c>
      <c r="H105" s="1">
        <f t="shared" si="334"/>
        <v>0</v>
      </c>
      <c r="I105" s="1">
        <f t="shared" si="335"/>
        <v>1</v>
      </c>
      <c r="J105" s="1">
        <f t="shared" si="336"/>
        <v>1</v>
      </c>
      <c r="K105" s="1">
        <f t="shared" si="337"/>
        <v>1</v>
      </c>
      <c r="L105" s="1">
        <f t="shared" si="338"/>
        <v>1</v>
      </c>
      <c r="M105" s="1">
        <f t="shared" si="339"/>
        <v>0</v>
      </c>
      <c r="N105" s="1">
        <f t="shared" si="340"/>
        <v>1</v>
      </c>
      <c r="O105" s="1">
        <f t="shared" si="341"/>
        <v>1</v>
      </c>
      <c r="P105" s="1">
        <f t="shared" si="342"/>
        <v>0</v>
      </c>
      <c r="Q105" s="1">
        <f t="shared" si="343"/>
        <v>1</v>
      </c>
      <c r="R105" s="1">
        <f t="shared" si="344"/>
        <v>1</v>
      </c>
      <c r="S105" s="1">
        <f t="shared" si="345"/>
        <v>0</v>
      </c>
      <c r="T105" s="1">
        <f t="shared" si="346"/>
        <v>0</v>
      </c>
      <c r="U105" s="1">
        <f t="shared" si="347"/>
        <v>1</v>
      </c>
      <c r="V105" s="1">
        <f t="shared" si="348"/>
        <v>1</v>
      </c>
      <c r="W105" s="1">
        <f t="shared" si="349"/>
        <v>1</v>
      </c>
      <c r="X105" s="1">
        <f t="shared" si="350"/>
        <v>1</v>
      </c>
      <c r="Y105" s="1">
        <f t="shared" si="351"/>
        <v>0</v>
      </c>
      <c r="Z105" s="1">
        <f t="shared" si="352"/>
        <v>1</v>
      </c>
      <c r="AA105" s="1">
        <f t="shared" si="353"/>
        <v>1</v>
      </c>
      <c r="AB105" s="1">
        <f t="shared" si="354"/>
        <v>1</v>
      </c>
      <c r="AC105" s="1">
        <f t="shared" si="355"/>
        <v>1</v>
      </c>
      <c r="AD105" s="1">
        <f t="shared" si="356"/>
        <v>0</v>
      </c>
      <c r="AE105" s="1">
        <f t="shared" si="357"/>
        <v>0</v>
      </c>
      <c r="AF105" s="1">
        <f t="shared" si="358"/>
        <v>0</v>
      </c>
      <c r="AG105" s="1">
        <f t="shared" si="359"/>
        <v>0</v>
      </c>
      <c r="AH105" s="1">
        <f t="shared" si="360"/>
        <v>0</v>
      </c>
      <c r="AI105" s="1">
        <f t="shared" si="361"/>
        <v>0</v>
      </c>
      <c r="AJ105" s="1">
        <f t="shared" si="362"/>
        <v>0</v>
      </c>
      <c r="AK105" s="1">
        <f t="shared" si="363"/>
        <v>0</v>
      </c>
    </row>
    <row r="106" spans="1:37" hidden="1" x14ac:dyDescent="0.35">
      <c r="A106" s="301"/>
      <c r="B106" s="1">
        <f t="shared" si="328"/>
        <v>0</v>
      </c>
      <c r="C106" s="1">
        <f t="shared" si="329"/>
        <v>0</v>
      </c>
      <c r="D106" s="1">
        <f t="shared" si="330"/>
        <v>0</v>
      </c>
      <c r="E106" s="1">
        <f t="shared" si="331"/>
        <v>1</v>
      </c>
      <c r="F106" s="1">
        <f t="shared" si="332"/>
        <v>1</v>
      </c>
      <c r="G106" s="1">
        <f t="shared" si="333"/>
        <v>0</v>
      </c>
      <c r="H106" s="1">
        <f t="shared" si="334"/>
        <v>0</v>
      </c>
      <c r="I106" s="1">
        <f t="shared" si="335"/>
        <v>1</v>
      </c>
      <c r="J106" s="1">
        <f t="shared" si="336"/>
        <v>1</v>
      </c>
      <c r="K106" s="1">
        <f t="shared" si="337"/>
        <v>1</v>
      </c>
      <c r="L106" s="1">
        <f t="shared" si="338"/>
        <v>1</v>
      </c>
      <c r="M106" s="1">
        <f t="shared" si="339"/>
        <v>0</v>
      </c>
      <c r="N106" s="1">
        <f t="shared" si="340"/>
        <v>1</v>
      </c>
      <c r="O106" s="1">
        <f t="shared" si="341"/>
        <v>1</v>
      </c>
      <c r="P106" s="1">
        <f t="shared" si="342"/>
        <v>0</v>
      </c>
      <c r="Q106" s="1">
        <f t="shared" si="343"/>
        <v>1</v>
      </c>
      <c r="R106" s="1">
        <f t="shared" si="344"/>
        <v>1</v>
      </c>
      <c r="S106" s="1">
        <f t="shared" si="345"/>
        <v>0</v>
      </c>
      <c r="T106" s="1">
        <f t="shared" si="346"/>
        <v>0</v>
      </c>
      <c r="U106" s="1">
        <f t="shared" si="347"/>
        <v>1</v>
      </c>
      <c r="V106" s="1">
        <f t="shared" si="348"/>
        <v>1</v>
      </c>
      <c r="W106" s="1">
        <f t="shared" si="349"/>
        <v>1</v>
      </c>
      <c r="X106" s="1">
        <f t="shared" si="350"/>
        <v>1</v>
      </c>
      <c r="Y106" s="1">
        <f t="shared" si="351"/>
        <v>0</v>
      </c>
      <c r="Z106" s="1">
        <f t="shared" si="352"/>
        <v>1</v>
      </c>
      <c r="AA106" s="1">
        <f t="shared" si="353"/>
        <v>1</v>
      </c>
      <c r="AB106" s="1">
        <f t="shared" si="354"/>
        <v>1</v>
      </c>
      <c r="AC106" s="1">
        <f t="shared" si="355"/>
        <v>1</v>
      </c>
      <c r="AD106" s="1">
        <f t="shared" si="356"/>
        <v>0</v>
      </c>
      <c r="AE106" s="1">
        <f t="shared" si="357"/>
        <v>0</v>
      </c>
      <c r="AF106" s="1">
        <f t="shared" si="358"/>
        <v>0</v>
      </c>
      <c r="AG106" s="1">
        <f t="shared" si="359"/>
        <v>0</v>
      </c>
      <c r="AH106" s="1">
        <f t="shared" si="360"/>
        <v>0</v>
      </c>
      <c r="AI106" s="1">
        <f t="shared" si="361"/>
        <v>0</v>
      </c>
      <c r="AJ106" s="1">
        <f t="shared" si="362"/>
        <v>0</v>
      </c>
      <c r="AK106" s="1">
        <f t="shared" si="363"/>
        <v>0</v>
      </c>
    </row>
    <row r="107" spans="1:37" hidden="1" x14ac:dyDescent="0.35">
      <c r="A107" s="301"/>
      <c r="B107" s="1">
        <f t="shared" si="328"/>
        <v>0</v>
      </c>
      <c r="C107" s="1">
        <f t="shared" si="329"/>
        <v>0</v>
      </c>
      <c r="D107" s="1">
        <f t="shared" si="330"/>
        <v>0</v>
      </c>
      <c r="E107" s="1">
        <f t="shared" si="331"/>
        <v>1</v>
      </c>
      <c r="F107" s="1">
        <f t="shared" si="332"/>
        <v>1</v>
      </c>
      <c r="G107" s="1">
        <f t="shared" si="333"/>
        <v>0</v>
      </c>
      <c r="H107" s="1">
        <f t="shared" si="334"/>
        <v>0</v>
      </c>
      <c r="I107" s="1">
        <f t="shared" si="335"/>
        <v>1</v>
      </c>
      <c r="J107" s="1">
        <f t="shared" si="336"/>
        <v>1</v>
      </c>
      <c r="K107" s="1">
        <f t="shared" si="337"/>
        <v>1</v>
      </c>
      <c r="L107" s="1">
        <f t="shared" si="338"/>
        <v>1</v>
      </c>
      <c r="M107" s="1">
        <f t="shared" si="339"/>
        <v>0</v>
      </c>
      <c r="N107" s="1">
        <f t="shared" si="340"/>
        <v>1</v>
      </c>
      <c r="O107" s="1">
        <f t="shared" si="341"/>
        <v>1</v>
      </c>
      <c r="P107" s="1">
        <f t="shared" si="342"/>
        <v>0</v>
      </c>
      <c r="Q107" s="1">
        <f t="shared" si="343"/>
        <v>1</v>
      </c>
      <c r="R107" s="1">
        <f t="shared" si="344"/>
        <v>1</v>
      </c>
      <c r="S107" s="1">
        <f t="shared" si="345"/>
        <v>0</v>
      </c>
      <c r="T107" s="1">
        <f t="shared" si="346"/>
        <v>0</v>
      </c>
      <c r="U107" s="1">
        <f t="shared" si="347"/>
        <v>1</v>
      </c>
      <c r="V107" s="1">
        <f t="shared" si="348"/>
        <v>1</v>
      </c>
      <c r="W107" s="1">
        <f t="shared" si="349"/>
        <v>1</v>
      </c>
      <c r="X107" s="1">
        <f t="shared" si="350"/>
        <v>1</v>
      </c>
      <c r="Y107" s="1">
        <f t="shared" si="351"/>
        <v>0</v>
      </c>
      <c r="Z107" s="1">
        <f t="shared" si="352"/>
        <v>1</v>
      </c>
      <c r="AA107" s="1">
        <f t="shared" si="353"/>
        <v>1</v>
      </c>
      <c r="AB107" s="1">
        <f t="shared" si="354"/>
        <v>1</v>
      </c>
      <c r="AC107" s="1">
        <f t="shared" si="355"/>
        <v>1</v>
      </c>
      <c r="AD107" s="1">
        <f t="shared" si="356"/>
        <v>0</v>
      </c>
      <c r="AE107" s="1">
        <f t="shared" si="357"/>
        <v>0</v>
      </c>
      <c r="AF107" s="1">
        <f t="shared" si="358"/>
        <v>0</v>
      </c>
      <c r="AG107" s="1">
        <f t="shared" si="359"/>
        <v>0</v>
      </c>
      <c r="AH107" s="1">
        <f t="shared" si="360"/>
        <v>0</v>
      </c>
      <c r="AI107" s="1">
        <f t="shared" si="361"/>
        <v>0</v>
      </c>
      <c r="AJ107" s="1">
        <f t="shared" si="362"/>
        <v>0</v>
      </c>
      <c r="AK107" s="1">
        <f t="shared" si="363"/>
        <v>0</v>
      </c>
    </row>
    <row r="108" spans="1:37" hidden="1" x14ac:dyDescent="0.35">
      <c r="A108" s="301"/>
      <c r="B108" s="1">
        <f t="shared" si="328"/>
        <v>0</v>
      </c>
      <c r="C108" s="1">
        <f t="shared" si="329"/>
        <v>0</v>
      </c>
      <c r="D108" s="1">
        <f t="shared" si="330"/>
        <v>0</v>
      </c>
      <c r="E108" s="1">
        <f t="shared" si="331"/>
        <v>1</v>
      </c>
      <c r="F108" s="1">
        <f t="shared" si="332"/>
        <v>1</v>
      </c>
      <c r="G108" s="1">
        <f t="shared" si="333"/>
        <v>0</v>
      </c>
      <c r="H108" s="1">
        <f t="shared" si="334"/>
        <v>0</v>
      </c>
      <c r="I108" s="1">
        <f t="shared" si="335"/>
        <v>1</v>
      </c>
      <c r="J108" s="1">
        <f t="shared" si="336"/>
        <v>1</v>
      </c>
      <c r="K108" s="1">
        <f t="shared" si="337"/>
        <v>1</v>
      </c>
      <c r="L108" s="1">
        <f t="shared" si="338"/>
        <v>1</v>
      </c>
      <c r="M108" s="1">
        <f t="shared" si="339"/>
        <v>0</v>
      </c>
      <c r="N108" s="1">
        <f t="shared" si="340"/>
        <v>1</v>
      </c>
      <c r="O108" s="1">
        <f t="shared" si="341"/>
        <v>1</v>
      </c>
      <c r="P108" s="1">
        <f t="shared" si="342"/>
        <v>0</v>
      </c>
      <c r="Q108" s="1">
        <f t="shared" si="343"/>
        <v>1</v>
      </c>
      <c r="R108" s="1">
        <f t="shared" si="344"/>
        <v>1</v>
      </c>
      <c r="S108" s="1">
        <f t="shared" si="345"/>
        <v>0</v>
      </c>
      <c r="T108" s="1">
        <f t="shared" si="346"/>
        <v>0</v>
      </c>
      <c r="U108" s="1">
        <f t="shared" si="347"/>
        <v>1</v>
      </c>
      <c r="V108" s="1">
        <f t="shared" si="348"/>
        <v>1</v>
      </c>
      <c r="W108" s="1">
        <f t="shared" si="349"/>
        <v>1</v>
      </c>
      <c r="X108" s="1">
        <f t="shared" si="350"/>
        <v>1</v>
      </c>
      <c r="Y108" s="1">
        <f t="shared" si="351"/>
        <v>0</v>
      </c>
      <c r="Z108" s="1">
        <f t="shared" si="352"/>
        <v>1</v>
      </c>
      <c r="AA108" s="1">
        <f t="shared" si="353"/>
        <v>1</v>
      </c>
      <c r="AB108" s="1">
        <f t="shared" si="354"/>
        <v>1</v>
      </c>
      <c r="AC108" s="1">
        <f t="shared" si="355"/>
        <v>1</v>
      </c>
      <c r="AD108" s="1">
        <f t="shared" si="356"/>
        <v>0</v>
      </c>
      <c r="AE108" s="1">
        <f t="shared" si="357"/>
        <v>0</v>
      </c>
      <c r="AF108" s="1">
        <f t="shared" si="358"/>
        <v>0</v>
      </c>
      <c r="AG108" s="1">
        <f t="shared" si="359"/>
        <v>0</v>
      </c>
      <c r="AH108" s="1">
        <f t="shared" si="360"/>
        <v>0</v>
      </c>
      <c r="AI108" s="1">
        <f t="shared" si="361"/>
        <v>0</v>
      </c>
      <c r="AJ108" s="1">
        <f t="shared" si="362"/>
        <v>0</v>
      </c>
      <c r="AK108" s="1">
        <f t="shared" si="363"/>
        <v>0</v>
      </c>
    </row>
    <row r="109" spans="1:37" hidden="1" x14ac:dyDescent="0.35">
      <c r="A109" s="301"/>
      <c r="B109" s="1">
        <f t="shared" si="328"/>
        <v>0</v>
      </c>
      <c r="C109" s="1">
        <f t="shared" si="329"/>
        <v>0</v>
      </c>
      <c r="D109" s="1">
        <f t="shared" si="330"/>
        <v>0</v>
      </c>
      <c r="E109" s="1">
        <f t="shared" si="331"/>
        <v>1</v>
      </c>
      <c r="F109" s="1">
        <f t="shared" si="332"/>
        <v>1</v>
      </c>
      <c r="G109" s="1">
        <f t="shared" si="333"/>
        <v>0</v>
      </c>
      <c r="H109" s="1">
        <f t="shared" si="334"/>
        <v>0</v>
      </c>
      <c r="I109" s="1">
        <f t="shared" si="335"/>
        <v>1</v>
      </c>
      <c r="J109" s="1">
        <f t="shared" si="336"/>
        <v>1</v>
      </c>
      <c r="K109" s="1">
        <f t="shared" si="337"/>
        <v>1</v>
      </c>
      <c r="L109" s="1">
        <f t="shared" si="338"/>
        <v>1</v>
      </c>
      <c r="M109" s="1">
        <f t="shared" si="339"/>
        <v>0</v>
      </c>
      <c r="N109" s="1">
        <f t="shared" si="340"/>
        <v>1</v>
      </c>
      <c r="O109" s="1">
        <f t="shared" si="341"/>
        <v>1</v>
      </c>
      <c r="P109" s="1">
        <f t="shared" si="342"/>
        <v>0</v>
      </c>
      <c r="Q109" s="1">
        <f t="shared" si="343"/>
        <v>1</v>
      </c>
      <c r="R109" s="1">
        <f t="shared" si="344"/>
        <v>1</v>
      </c>
      <c r="S109" s="1">
        <f t="shared" si="345"/>
        <v>0</v>
      </c>
      <c r="T109" s="1">
        <f t="shared" si="346"/>
        <v>0</v>
      </c>
      <c r="U109" s="1">
        <f t="shared" si="347"/>
        <v>1</v>
      </c>
      <c r="V109" s="1">
        <f t="shared" si="348"/>
        <v>1</v>
      </c>
      <c r="W109" s="1">
        <f t="shared" si="349"/>
        <v>1</v>
      </c>
      <c r="X109" s="1">
        <f t="shared" si="350"/>
        <v>1</v>
      </c>
      <c r="Y109" s="1">
        <f t="shared" si="351"/>
        <v>0</v>
      </c>
      <c r="Z109" s="1">
        <f t="shared" si="352"/>
        <v>1</v>
      </c>
      <c r="AA109" s="1">
        <f t="shared" si="353"/>
        <v>1</v>
      </c>
      <c r="AB109" s="1">
        <f t="shared" si="354"/>
        <v>1</v>
      </c>
      <c r="AC109" s="1">
        <f t="shared" si="355"/>
        <v>1</v>
      </c>
      <c r="AD109" s="1">
        <f t="shared" si="356"/>
        <v>0</v>
      </c>
      <c r="AE109" s="1">
        <f t="shared" si="357"/>
        <v>0</v>
      </c>
      <c r="AF109" s="1">
        <f t="shared" si="358"/>
        <v>0</v>
      </c>
      <c r="AG109" s="1">
        <f t="shared" si="359"/>
        <v>0</v>
      </c>
      <c r="AH109" s="1">
        <f t="shared" si="360"/>
        <v>0</v>
      </c>
      <c r="AI109" s="1">
        <f t="shared" si="361"/>
        <v>0</v>
      </c>
      <c r="AJ109" s="1">
        <f t="shared" si="362"/>
        <v>0</v>
      </c>
      <c r="AK109" s="1">
        <f t="shared" si="363"/>
        <v>0</v>
      </c>
    </row>
    <row r="110" spans="1:37" hidden="1" x14ac:dyDescent="0.35">
      <c r="A110" s="301"/>
      <c r="B110" s="1">
        <f t="shared" si="328"/>
        <v>0</v>
      </c>
      <c r="C110" s="1">
        <f t="shared" si="329"/>
        <v>0</v>
      </c>
      <c r="D110" s="1">
        <f t="shared" si="330"/>
        <v>0</v>
      </c>
      <c r="E110" s="1">
        <f t="shared" si="331"/>
        <v>1</v>
      </c>
      <c r="F110" s="1">
        <f t="shared" si="332"/>
        <v>1</v>
      </c>
      <c r="G110" s="1">
        <f t="shared" si="333"/>
        <v>0</v>
      </c>
      <c r="H110" s="1">
        <f t="shared" si="334"/>
        <v>0</v>
      </c>
      <c r="I110" s="1">
        <f t="shared" si="335"/>
        <v>1</v>
      </c>
      <c r="J110" s="1">
        <f t="shared" si="336"/>
        <v>1</v>
      </c>
      <c r="K110" s="1">
        <f t="shared" si="337"/>
        <v>1</v>
      </c>
      <c r="L110" s="1">
        <f t="shared" si="338"/>
        <v>1</v>
      </c>
      <c r="M110" s="1">
        <f t="shared" si="339"/>
        <v>0</v>
      </c>
      <c r="N110" s="1">
        <f t="shared" si="340"/>
        <v>1</v>
      </c>
      <c r="O110" s="1">
        <f t="shared" si="341"/>
        <v>1</v>
      </c>
      <c r="P110" s="1">
        <f t="shared" si="342"/>
        <v>0</v>
      </c>
      <c r="Q110" s="1">
        <f t="shared" si="343"/>
        <v>1</v>
      </c>
      <c r="R110" s="1">
        <f t="shared" si="344"/>
        <v>1</v>
      </c>
      <c r="S110" s="1">
        <f t="shared" si="345"/>
        <v>0</v>
      </c>
      <c r="T110" s="1">
        <f t="shared" si="346"/>
        <v>0</v>
      </c>
      <c r="U110" s="1">
        <f t="shared" si="347"/>
        <v>1</v>
      </c>
      <c r="V110" s="1">
        <f t="shared" si="348"/>
        <v>1</v>
      </c>
      <c r="W110" s="1">
        <f t="shared" si="349"/>
        <v>1</v>
      </c>
      <c r="X110" s="1">
        <f t="shared" si="350"/>
        <v>1</v>
      </c>
      <c r="Y110" s="1">
        <f t="shared" si="351"/>
        <v>0</v>
      </c>
      <c r="Z110" s="1">
        <f t="shared" si="352"/>
        <v>1</v>
      </c>
      <c r="AA110" s="1">
        <f t="shared" si="353"/>
        <v>1</v>
      </c>
      <c r="AB110" s="1">
        <f t="shared" si="354"/>
        <v>1</v>
      </c>
      <c r="AC110" s="1">
        <f t="shared" si="355"/>
        <v>1</v>
      </c>
      <c r="AD110" s="1">
        <f t="shared" si="356"/>
        <v>0</v>
      </c>
      <c r="AE110" s="1">
        <f t="shared" si="357"/>
        <v>0</v>
      </c>
      <c r="AF110" s="1">
        <f t="shared" si="358"/>
        <v>0</v>
      </c>
      <c r="AG110" s="1">
        <f t="shared" si="359"/>
        <v>0</v>
      </c>
      <c r="AH110" s="1">
        <f t="shared" si="360"/>
        <v>0</v>
      </c>
      <c r="AI110" s="1">
        <f t="shared" si="361"/>
        <v>0</v>
      </c>
      <c r="AJ110" s="1">
        <f t="shared" si="362"/>
        <v>0</v>
      </c>
      <c r="AK110" s="1">
        <f t="shared" si="363"/>
        <v>0</v>
      </c>
    </row>
    <row r="111" spans="1:37" hidden="1" x14ac:dyDescent="0.35">
      <c r="A111" s="301"/>
      <c r="B111" s="1">
        <f t="shared" si="328"/>
        <v>0</v>
      </c>
      <c r="C111" s="1">
        <f t="shared" si="329"/>
        <v>0</v>
      </c>
      <c r="D111" s="1">
        <f t="shared" si="330"/>
        <v>0</v>
      </c>
      <c r="E111" s="1">
        <f t="shared" si="331"/>
        <v>1</v>
      </c>
      <c r="F111" s="1">
        <f t="shared" si="332"/>
        <v>1</v>
      </c>
      <c r="G111" s="1">
        <f t="shared" si="333"/>
        <v>0</v>
      </c>
      <c r="H111" s="1">
        <f t="shared" si="334"/>
        <v>0</v>
      </c>
      <c r="I111" s="1">
        <f t="shared" si="335"/>
        <v>1</v>
      </c>
      <c r="J111" s="1">
        <f t="shared" si="336"/>
        <v>1</v>
      </c>
      <c r="K111" s="1">
        <f t="shared" si="337"/>
        <v>1</v>
      </c>
      <c r="L111" s="1">
        <f t="shared" si="338"/>
        <v>1</v>
      </c>
      <c r="M111" s="1">
        <f t="shared" si="339"/>
        <v>0</v>
      </c>
      <c r="N111" s="1">
        <f t="shared" si="340"/>
        <v>1</v>
      </c>
      <c r="O111" s="1">
        <f t="shared" si="341"/>
        <v>1</v>
      </c>
      <c r="P111" s="1">
        <f t="shared" si="342"/>
        <v>0</v>
      </c>
      <c r="Q111" s="1">
        <f t="shared" si="343"/>
        <v>1</v>
      </c>
      <c r="R111" s="1">
        <f t="shared" si="344"/>
        <v>1</v>
      </c>
      <c r="S111" s="1">
        <f t="shared" si="345"/>
        <v>0</v>
      </c>
      <c r="T111" s="1">
        <f t="shared" si="346"/>
        <v>0</v>
      </c>
      <c r="U111" s="1">
        <f t="shared" si="347"/>
        <v>1</v>
      </c>
      <c r="V111" s="1">
        <f t="shared" si="348"/>
        <v>1</v>
      </c>
      <c r="W111" s="1">
        <f t="shared" si="349"/>
        <v>1</v>
      </c>
      <c r="X111" s="1">
        <f t="shared" si="350"/>
        <v>1</v>
      </c>
      <c r="Y111" s="1">
        <f t="shared" si="351"/>
        <v>0</v>
      </c>
      <c r="Z111" s="1">
        <f t="shared" si="352"/>
        <v>1</v>
      </c>
      <c r="AA111" s="1">
        <f t="shared" si="353"/>
        <v>1</v>
      </c>
      <c r="AB111" s="1">
        <f t="shared" si="354"/>
        <v>1</v>
      </c>
      <c r="AC111" s="1">
        <f t="shared" si="355"/>
        <v>1</v>
      </c>
      <c r="AD111" s="1">
        <f t="shared" si="356"/>
        <v>0</v>
      </c>
      <c r="AE111" s="1">
        <f t="shared" si="357"/>
        <v>0</v>
      </c>
      <c r="AF111" s="1">
        <f t="shared" si="358"/>
        <v>0</v>
      </c>
      <c r="AG111" s="1">
        <f t="shared" si="359"/>
        <v>0</v>
      </c>
      <c r="AH111" s="1">
        <f t="shared" si="360"/>
        <v>0</v>
      </c>
      <c r="AI111" s="1">
        <f t="shared" si="361"/>
        <v>0</v>
      </c>
      <c r="AJ111" s="1">
        <f t="shared" si="362"/>
        <v>0</v>
      </c>
      <c r="AK111" s="1">
        <f t="shared" si="363"/>
        <v>0</v>
      </c>
    </row>
    <row r="112" spans="1:37" hidden="1" x14ac:dyDescent="0.35">
      <c r="A112" s="301"/>
      <c r="B112" s="1">
        <f t="shared" si="328"/>
        <v>0</v>
      </c>
      <c r="C112" s="1">
        <f t="shared" si="329"/>
        <v>0</v>
      </c>
      <c r="D112" s="1">
        <f t="shared" si="330"/>
        <v>0</v>
      </c>
      <c r="E112" s="1">
        <f t="shared" si="331"/>
        <v>1</v>
      </c>
      <c r="F112" s="1">
        <f t="shared" si="332"/>
        <v>1</v>
      </c>
      <c r="G112" s="1">
        <f t="shared" si="333"/>
        <v>0</v>
      </c>
      <c r="H112" s="1">
        <f t="shared" si="334"/>
        <v>0</v>
      </c>
      <c r="I112" s="1">
        <f t="shared" si="335"/>
        <v>1</v>
      </c>
      <c r="J112" s="1">
        <f t="shared" si="336"/>
        <v>1</v>
      </c>
      <c r="K112" s="1">
        <f t="shared" si="337"/>
        <v>1</v>
      </c>
      <c r="L112" s="1">
        <f t="shared" si="338"/>
        <v>1</v>
      </c>
      <c r="M112" s="1">
        <f t="shared" si="339"/>
        <v>0</v>
      </c>
      <c r="N112" s="1">
        <f t="shared" si="340"/>
        <v>1</v>
      </c>
      <c r="O112" s="1">
        <f t="shared" si="341"/>
        <v>1</v>
      </c>
      <c r="P112" s="1">
        <f t="shared" si="342"/>
        <v>0</v>
      </c>
      <c r="Q112" s="1">
        <f t="shared" si="343"/>
        <v>1</v>
      </c>
      <c r="R112" s="1">
        <f t="shared" si="344"/>
        <v>1</v>
      </c>
      <c r="S112" s="1">
        <f t="shared" si="345"/>
        <v>0</v>
      </c>
      <c r="T112" s="1">
        <f t="shared" si="346"/>
        <v>0</v>
      </c>
      <c r="U112" s="1">
        <f t="shared" si="347"/>
        <v>1</v>
      </c>
      <c r="V112" s="1">
        <f t="shared" si="348"/>
        <v>1</v>
      </c>
      <c r="W112" s="1">
        <f t="shared" si="349"/>
        <v>1</v>
      </c>
      <c r="X112" s="1">
        <f t="shared" si="350"/>
        <v>1</v>
      </c>
      <c r="Y112" s="1">
        <f t="shared" si="351"/>
        <v>0</v>
      </c>
      <c r="Z112" s="1">
        <f t="shared" si="352"/>
        <v>1</v>
      </c>
      <c r="AA112" s="1">
        <f t="shared" si="353"/>
        <v>1</v>
      </c>
      <c r="AB112" s="1">
        <f t="shared" si="354"/>
        <v>1</v>
      </c>
      <c r="AC112" s="1">
        <f t="shared" si="355"/>
        <v>1</v>
      </c>
      <c r="AD112" s="1">
        <f t="shared" si="356"/>
        <v>0</v>
      </c>
      <c r="AE112" s="1">
        <f t="shared" si="357"/>
        <v>0</v>
      </c>
      <c r="AF112" s="1">
        <f t="shared" si="358"/>
        <v>0</v>
      </c>
      <c r="AG112" s="1">
        <f t="shared" si="359"/>
        <v>0</v>
      </c>
      <c r="AH112" s="1">
        <f t="shared" si="360"/>
        <v>0</v>
      </c>
      <c r="AI112" s="1">
        <f t="shared" si="361"/>
        <v>0</v>
      </c>
      <c r="AJ112" s="1">
        <f t="shared" si="362"/>
        <v>0</v>
      </c>
      <c r="AK112" s="1">
        <f t="shared" si="363"/>
        <v>0</v>
      </c>
    </row>
    <row r="113" spans="1:37" hidden="1" x14ac:dyDescent="0.35">
      <c r="A113" s="301"/>
      <c r="B113" s="1">
        <f t="shared" si="328"/>
        <v>0</v>
      </c>
      <c r="C113" s="1">
        <f t="shared" si="329"/>
        <v>0</v>
      </c>
      <c r="D113" s="1">
        <f t="shared" si="330"/>
        <v>0</v>
      </c>
      <c r="E113" s="1">
        <f t="shared" si="331"/>
        <v>1</v>
      </c>
      <c r="F113" s="1">
        <f t="shared" si="332"/>
        <v>1</v>
      </c>
      <c r="G113" s="1">
        <f t="shared" si="333"/>
        <v>0</v>
      </c>
      <c r="H113" s="1">
        <f t="shared" si="334"/>
        <v>0</v>
      </c>
      <c r="I113" s="1">
        <f t="shared" si="335"/>
        <v>1</v>
      </c>
      <c r="J113" s="1">
        <f t="shared" si="336"/>
        <v>1</v>
      </c>
      <c r="K113" s="1">
        <f t="shared" si="337"/>
        <v>1</v>
      </c>
      <c r="L113" s="1">
        <f t="shared" si="338"/>
        <v>1</v>
      </c>
      <c r="M113" s="1">
        <f t="shared" si="339"/>
        <v>0</v>
      </c>
      <c r="N113" s="1">
        <f t="shared" si="340"/>
        <v>1</v>
      </c>
      <c r="O113" s="1">
        <f t="shared" si="341"/>
        <v>1</v>
      </c>
      <c r="P113" s="1">
        <f t="shared" si="342"/>
        <v>0</v>
      </c>
      <c r="Q113" s="1">
        <f t="shared" si="343"/>
        <v>1</v>
      </c>
      <c r="R113" s="1">
        <f t="shared" si="344"/>
        <v>1</v>
      </c>
      <c r="S113" s="1">
        <f t="shared" si="345"/>
        <v>0</v>
      </c>
      <c r="T113" s="1">
        <f t="shared" si="346"/>
        <v>0</v>
      </c>
      <c r="U113" s="1">
        <f t="shared" si="347"/>
        <v>1</v>
      </c>
      <c r="V113" s="1">
        <f t="shared" si="348"/>
        <v>1</v>
      </c>
      <c r="W113" s="1">
        <f t="shared" si="349"/>
        <v>1</v>
      </c>
      <c r="X113" s="1">
        <f t="shared" si="350"/>
        <v>1</v>
      </c>
      <c r="Y113" s="1">
        <f t="shared" si="351"/>
        <v>0</v>
      </c>
      <c r="Z113" s="1">
        <f t="shared" si="352"/>
        <v>1</v>
      </c>
      <c r="AA113" s="1">
        <f t="shared" si="353"/>
        <v>1</v>
      </c>
      <c r="AB113" s="1">
        <f t="shared" si="354"/>
        <v>1</v>
      </c>
      <c r="AC113" s="1">
        <f t="shared" si="355"/>
        <v>1</v>
      </c>
      <c r="AD113" s="1">
        <f t="shared" si="356"/>
        <v>0</v>
      </c>
      <c r="AE113" s="1">
        <f t="shared" si="357"/>
        <v>0</v>
      </c>
      <c r="AF113" s="1">
        <f t="shared" si="358"/>
        <v>0</v>
      </c>
      <c r="AG113" s="1">
        <f t="shared" si="359"/>
        <v>0</v>
      </c>
      <c r="AH113" s="1">
        <f t="shared" si="360"/>
        <v>0</v>
      </c>
      <c r="AI113" s="1">
        <f t="shared" si="361"/>
        <v>0</v>
      </c>
      <c r="AJ113" s="1">
        <f t="shared" si="362"/>
        <v>0</v>
      </c>
      <c r="AK113" s="1">
        <f t="shared" si="363"/>
        <v>0</v>
      </c>
    </row>
    <row r="114" spans="1:37" hidden="1" x14ac:dyDescent="0.35">
      <c r="A114" s="302"/>
      <c r="B114" s="1">
        <f t="shared" si="328"/>
        <v>0</v>
      </c>
      <c r="C114" s="1">
        <f t="shared" si="329"/>
        <v>0</v>
      </c>
      <c r="D114" s="1">
        <f t="shared" si="330"/>
        <v>0</v>
      </c>
      <c r="E114" s="1">
        <f t="shared" si="331"/>
        <v>1</v>
      </c>
      <c r="F114" s="1">
        <f t="shared" si="332"/>
        <v>1</v>
      </c>
      <c r="G114" s="1">
        <f t="shared" si="333"/>
        <v>0</v>
      </c>
      <c r="H114" s="1">
        <f t="shared" si="334"/>
        <v>0</v>
      </c>
      <c r="I114" s="1">
        <f t="shared" si="335"/>
        <v>1</v>
      </c>
      <c r="J114" s="1">
        <f t="shared" si="336"/>
        <v>1</v>
      </c>
      <c r="K114" s="1">
        <f t="shared" si="337"/>
        <v>1</v>
      </c>
      <c r="L114" s="1">
        <f t="shared" si="338"/>
        <v>1</v>
      </c>
      <c r="M114" s="1">
        <f t="shared" si="339"/>
        <v>0</v>
      </c>
      <c r="N114" s="1">
        <f t="shared" si="340"/>
        <v>1</v>
      </c>
      <c r="O114" s="1">
        <f t="shared" si="341"/>
        <v>1</v>
      </c>
      <c r="P114" s="1">
        <f t="shared" si="342"/>
        <v>0</v>
      </c>
      <c r="Q114" s="1">
        <f t="shared" si="343"/>
        <v>1</v>
      </c>
      <c r="R114" s="1">
        <f t="shared" si="344"/>
        <v>1</v>
      </c>
      <c r="S114" s="1">
        <f t="shared" si="345"/>
        <v>0</v>
      </c>
      <c r="T114" s="1">
        <f t="shared" si="346"/>
        <v>0</v>
      </c>
      <c r="U114" s="1">
        <f t="shared" si="347"/>
        <v>1</v>
      </c>
      <c r="V114" s="1">
        <f t="shared" si="348"/>
        <v>1</v>
      </c>
      <c r="W114" s="1">
        <f t="shared" si="349"/>
        <v>1</v>
      </c>
      <c r="X114" s="1">
        <f t="shared" si="350"/>
        <v>1</v>
      </c>
      <c r="Y114" s="1">
        <f t="shared" si="351"/>
        <v>0</v>
      </c>
      <c r="Z114" s="1">
        <f t="shared" si="352"/>
        <v>1</v>
      </c>
      <c r="AA114" s="1">
        <f t="shared" si="353"/>
        <v>1</v>
      </c>
      <c r="AB114" s="1">
        <f t="shared" si="354"/>
        <v>1</v>
      </c>
      <c r="AC114" s="1">
        <f t="shared" si="355"/>
        <v>1</v>
      </c>
      <c r="AD114" s="1">
        <f t="shared" si="356"/>
        <v>0</v>
      </c>
      <c r="AE114" s="1">
        <f t="shared" si="357"/>
        <v>0</v>
      </c>
      <c r="AF114" s="1">
        <f t="shared" si="358"/>
        <v>0</v>
      </c>
      <c r="AG114" s="1">
        <f t="shared" si="359"/>
        <v>0</v>
      </c>
      <c r="AH114" s="1">
        <f t="shared" si="360"/>
        <v>0</v>
      </c>
      <c r="AI114" s="1">
        <f t="shared" si="361"/>
        <v>0</v>
      </c>
      <c r="AJ114" s="1">
        <f t="shared" si="362"/>
        <v>0</v>
      </c>
      <c r="AK114" s="1">
        <f t="shared" si="363"/>
        <v>0</v>
      </c>
    </row>
    <row r="115" spans="1:37" hidden="1" x14ac:dyDescent="0.35">
      <c r="A115" s="300" t="s">
        <v>145</v>
      </c>
      <c r="B115" s="1">
        <f>IF('MINGGU EFEKTIF'!$B$5="SENIN",'KALENDER PENDIDIKAN'!B13,IF('MINGGU EFEKTIF'!$B$5="SELASA",'KALENDER PENDIDIKAN'!B14,IF('MINGGU EFEKTIF'!$B$5="RABU",'KALENDER PENDIDIKAN'!B15,IF('MINGGU EFEKTIF'!$B$5="KAMIS",'KALENDER PENDIDIKAN'!B16,IF('MINGGU EFEKTIF'!$B$5="JUMAT",'KALENDER PENDIDIKAN'!B17,'KALENDER PENDIDIKAN'!B18)))))</f>
        <v>0</v>
      </c>
      <c r="C115" s="1">
        <f>IF('MINGGU EFEKTIF'!$B$5="SENIN",'KALENDER PENDIDIKAN'!C13,IF('MINGGU EFEKTIF'!$B$5="SELASA",'KALENDER PENDIDIKAN'!C14,IF('MINGGU EFEKTIF'!$B$5="RABU",'KALENDER PENDIDIKAN'!C15,IF('MINGGU EFEKTIF'!$B$5="KAMIS",'KALENDER PENDIDIKAN'!C16,IF('MINGGU EFEKTIF'!$B$5="JUMAT",'KALENDER PENDIDIKAN'!C17,'KALENDER PENDIDIKAN'!C18)))))</f>
        <v>1</v>
      </c>
      <c r="D115" s="1">
        <f>IF('MINGGU EFEKTIF'!$B$5="SENIN",'KALENDER PENDIDIKAN'!D13,IF('MINGGU EFEKTIF'!$B$5="SELASA",'KALENDER PENDIDIKAN'!D14,IF('MINGGU EFEKTIF'!$B$5="RABU",'KALENDER PENDIDIKAN'!D15,IF('MINGGU EFEKTIF'!$B$5="KAMIS",'KALENDER PENDIDIKAN'!D16,IF('MINGGU EFEKTIF'!$B$5="JUMAT",'KALENDER PENDIDIKAN'!D17,'KALENDER PENDIDIKAN'!D18)))))</f>
        <v>1</v>
      </c>
      <c r="E115" s="1">
        <f>IF('MINGGU EFEKTIF'!$B$5="SENIN",'KALENDER PENDIDIKAN'!E13,IF('MINGGU EFEKTIF'!$B$5="SELASA",'KALENDER PENDIDIKAN'!E14,IF('MINGGU EFEKTIF'!$B$5="RABU",'KALENDER PENDIDIKAN'!E15,IF('MINGGU EFEKTIF'!$B$5="KAMIS",'KALENDER PENDIDIKAN'!E16,IF('MINGGU EFEKTIF'!$B$5="JUMAT",'KALENDER PENDIDIKAN'!E17,'KALENDER PENDIDIKAN'!E18)))))</f>
        <v>1</v>
      </c>
      <c r="F115" s="1">
        <f>IF('MINGGU EFEKTIF'!$B$5="SENIN",'KALENDER PENDIDIKAN'!F13,IF('MINGGU EFEKTIF'!$B$5="SELASA",'KALENDER PENDIDIKAN'!F14,IF('MINGGU EFEKTIF'!$B$5="RABU",'KALENDER PENDIDIKAN'!F15,IF('MINGGU EFEKTIF'!$B$5="KAMIS",'KALENDER PENDIDIKAN'!F16,IF('MINGGU EFEKTIF'!$B$5="JUMAT",'KALENDER PENDIDIKAN'!F17,'KALENDER PENDIDIKAN'!F18)))))</f>
        <v>1</v>
      </c>
      <c r="G115" s="1">
        <f>IF('MINGGU EFEKTIF'!$B$5="SENIN",'KALENDER PENDIDIKAN'!G13,IF('MINGGU EFEKTIF'!$B$5="SELASA",'KALENDER PENDIDIKAN'!G14,IF('MINGGU EFEKTIF'!$B$5="RABU",'KALENDER PENDIDIKAN'!G15,IF('MINGGU EFEKTIF'!$B$5="KAMIS",'KALENDER PENDIDIKAN'!G16,IF('MINGGU EFEKTIF'!$B$5="JUMAT",'KALENDER PENDIDIKAN'!G17,'KALENDER PENDIDIKAN'!G18)))))</f>
        <v>0</v>
      </c>
      <c r="H115" s="1">
        <f>IF('MINGGU EFEKTIF'!$B$5="SENIN",'KALENDER PENDIDIKAN'!I13,IF('MINGGU EFEKTIF'!$B$5="SELASA",'KALENDER PENDIDIKAN'!I14,IF('MINGGU EFEKTIF'!$B$5="RABU",'KALENDER PENDIDIKAN'!I15,IF('MINGGU EFEKTIF'!$B$5="KAMIS",'KALENDER PENDIDIKAN'!I16,IF('MINGGU EFEKTIF'!$B$5="JUMAT",'KALENDER PENDIDIKAN'!I17,'KALENDER PENDIDIKAN'!I18)))))</f>
        <v>1</v>
      </c>
      <c r="I115" s="1">
        <f>IF('MINGGU EFEKTIF'!$B$5="SENIN",'KALENDER PENDIDIKAN'!J13,IF('MINGGU EFEKTIF'!$B$5="SELASA",'KALENDER PENDIDIKAN'!J14,IF('MINGGU EFEKTIF'!$B$5="RABU",'KALENDER PENDIDIKAN'!J15,IF('MINGGU EFEKTIF'!$B$5="KAMIS",'KALENDER PENDIDIKAN'!J16,IF('MINGGU EFEKTIF'!$B$5="JUMAT",'KALENDER PENDIDIKAN'!J17,'KALENDER PENDIDIKAN'!J18)))))</f>
        <v>1</v>
      </c>
      <c r="J115" s="1">
        <f>IF('MINGGU EFEKTIF'!$B$5="SENIN",'KALENDER PENDIDIKAN'!K13,IF('MINGGU EFEKTIF'!$B$5="SELASA",'KALENDER PENDIDIKAN'!K14,IF('MINGGU EFEKTIF'!$B$5="RABU",'KALENDER PENDIDIKAN'!K15,IF('MINGGU EFEKTIF'!$B$5="KAMIS",'KALENDER PENDIDIKAN'!K16,IF('MINGGU EFEKTIF'!$B$5="JUMAT",'KALENDER PENDIDIKAN'!K17,'KALENDER PENDIDIKAN'!K18)))))</f>
        <v>1</v>
      </c>
      <c r="K115" s="1">
        <f>IF('MINGGU EFEKTIF'!$B$5="SENIN",'KALENDER PENDIDIKAN'!L13,IF('MINGGU EFEKTIF'!$B$5="SELASA",'KALENDER PENDIDIKAN'!L14,IF('MINGGU EFEKTIF'!$B$5="RABU",'KALENDER PENDIDIKAN'!L15,IF('MINGGU EFEKTIF'!$B$5="KAMIS",'KALENDER PENDIDIKAN'!L16,IF('MINGGU EFEKTIF'!$B$5="JUMAT",'KALENDER PENDIDIKAN'!L17,'KALENDER PENDIDIKAN'!L18)))))</f>
        <v>0</v>
      </c>
      <c r="L115" s="1">
        <f>IF('MINGGU EFEKTIF'!$B$5="SENIN",'KALENDER PENDIDIKAN'!M13,IF('MINGGU EFEKTIF'!$B$5="SELASA",'KALENDER PENDIDIKAN'!M14,IF('MINGGU EFEKTIF'!$B$5="RABU",'KALENDER PENDIDIKAN'!M15,IF('MINGGU EFEKTIF'!$B$5="KAMIS",'KALENDER PENDIDIKAN'!M16,IF('MINGGU EFEKTIF'!$B$5="JUMAT",'KALENDER PENDIDIKAN'!M17,'KALENDER PENDIDIKAN'!M18)))))</f>
        <v>0</v>
      </c>
      <c r="M115" s="1">
        <f>IF('MINGGU EFEKTIF'!$B$5="SENIN",'KALENDER PENDIDIKAN'!N13,IF('MINGGU EFEKTIF'!$B$5="SELASA",'KALENDER PENDIDIKAN'!N14,IF('MINGGU EFEKTIF'!$B$5="RABU",'KALENDER PENDIDIKAN'!N15,IF('MINGGU EFEKTIF'!$B$5="KAMIS",'KALENDER PENDIDIKAN'!N16,IF('MINGGU EFEKTIF'!$B$5="JUMAT",'KALENDER PENDIDIKAN'!N17,'KALENDER PENDIDIKAN'!N18)))))</f>
        <v>0</v>
      </c>
      <c r="N115" s="1">
        <f>IF('MINGGU EFEKTIF'!$B$5="SENIN",'KALENDER PENDIDIKAN'!P13,IF('MINGGU EFEKTIF'!$B$5="SELASA",'KALENDER PENDIDIKAN'!P14,IF('MINGGU EFEKTIF'!$B$5="RABU",'KALENDER PENDIDIKAN'!P15,IF('MINGGU EFEKTIF'!$B$5="KAMIS",'KALENDER PENDIDIKAN'!P16,IF('MINGGU EFEKTIF'!$B$5="JUMAT",'KALENDER PENDIDIKAN'!P17,'KALENDER PENDIDIKAN'!P18)))))</f>
        <v>1</v>
      </c>
      <c r="O115" s="1">
        <f>IF('MINGGU EFEKTIF'!$B$5="SENIN",'KALENDER PENDIDIKAN'!Q13,IF('MINGGU EFEKTIF'!$B$5="SELASA",'KALENDER PENDIDIKAN'!Q14,IF('MINGGU EFEKTIF'!$B$5="RABU",'KALENDER PENDIDIKAN'!Q15,IF('MINGGU EFEKTIF'!$B$5="KAMIS",'KALENDER PENDIDIKAN'!Q16,IF('MINGGU EFEKTIF'!$B$5="JUMAT",'KALENDER PENDIDIKAN'!Q17,'KALENDER PENDIDIKAN'!Q18)))))</f>
        <v>1</v>
      </c>
      <c r="P115" s="1">
        <f>IF('MINGGU EFEKTIF'!$B$5="SENIN",'KALENDER PENDIDIKAN'!R13,IF('MINGGU EFEKTIF'!$B$5="SELASA",'KALENDER PENDIDIKAN'!R14,IF('MINGGU EFEKTIF'!$B$5="RABU",'KALENDER PENDIDIKAN'!R15,IF('MINGGU EFEKTIF'!$B$5="KAMIS",'KALENDER PENDIDIKAN'!R16,IF('MINGGU EFEKTIF'!$B$5="JUMAT",'KALENDER PENDIDIKAN'!R17,'KALENDER PENDIDIKAN'!R18)))))</f>
        <v>1</v>
      </c>
      <c r="Q115" s="1">
        <f>IF('MINGGU EFEKTIF'!$B$5="SENIN",'KALENDER PENDIDIKAN'!S13,IF('MINGGU EFEKTIF'!$B$5="SELASA",'KALENDER PENDIDIKAN'!S14,IF('MINGGU EFEKTIF'!$B$5="RABU",'KALENDER PENDIDIKAN'!S15,IF('MINGGU EFEKTIF'!$B$5="KAMIS",'KALENDER PENDIDIKAN'!S16,IF('MINGGU EFEKTIF'!$B$5="JUMAT",'KALENDER PENDIDIKAN'!S17,'KALENDER PENDIDIKAN'!S18)))))</f>
        <v>1</v>
      </c>
      <c r="R115" s="1">
        <f>IF('MINGGU EFEKTIF'!$B$5="SENIN",'KALENDER PENDIDIKAN'!T13,IF('MINGGU EFEKTIF'!$B$5="SELASA",'KALENDER PENDIDIKAN'!T14,IF('MINGGU EFEKTIF'!$B$5="RABU",'KALENDER PENDIDIKAN'!T15,IF('MINGGU EFEKTIF'!$B$5="KAMIS",'KALENDER PENDIDIKAN'!T16,IF('MINGGU EFEKTIF'!$B$5="JUMAT",'KALENDER PENDIDIKAN'!T17,'KALENDER PENDIDIKAN'!T18)))))</f>
        <v>0</v>
      </c>
      <c r="S115" s="1">
        <f>IF('MINGGU EFEKTIF'!$B$5="SENIN",'KALENDER PENDIDIKAN'!U13,IF('MINGGU EFEKTIF'!$B$5="SELASA",'KALENDER PENDIDIKAN'!U14,IF('MINGGU EFEKTIF'!$B$5="RABU",'KALENDER PENDIDIKAN'!U15,IF('MINGGU EFEKTIF'!$B$5="KAMIS",'KALENDER PENDIDIKAN'!U16,IF('MINGGU EFEKTIF'!$B$5="JUMAT",'KALENDER PENDIDIKAN'!U17,'KALENDER PENDIDIKAN'!U18)))))</f>
        <v>0</v>
      </c>
      <c r="T115" s="1">
        <f>IF('MINGGU EFEKTIF'!$B$5="SENIN",'KALENDER PENDIDIKAN'!W13,IF('MINGGU EFEKTIF'!$B$5="SELASA",'KALENDER PENDIDIKAN'!W14,IF('MINGGU EFEKTIF'!$B$5="RABU",'KALENDER PENDIDIKAN'!W15,IF('MINGGU EFEKTIF'!$B$5="KAMIS",'KALENDER PENDIDIKAN'!W16,IF('MINGGU EFEKTIF'!$B$5="JUMAT",'KALENDER PENDIDIKAN'!W17,'KALENDER PENDIDIKAN'!W18)))))</f>
        <v>1</v>
      </c>
      <c r="U115" s="1">
        <f>IF('MINGGU EFEKTIF'!$B$5="SENIN",'KALENDER PENDIDIKAN'!X13,IF('MINGGU EFEKTIF'!$B$5="SELASA",'KALENDER PENDIDIKAN'!X14,IF('MINGGU EFEKTIF'!$B$5="RABU",'KALENDER PENDIDIKAN'!X15,IF('MINGGU EFEKTIF'!$B$5="KAMIS",'KALENDER PENDIDIKAN'!X16,IF('MINGGU EFEKTIF'!$B$5="JUMAT",'KALENDER PENDIDIKAN'!X17,'KALENDER PENDIDIKAN'!X18)))))</f>
        <v>1</v>
      </c>
      <c r="V115" s="1">
        <f>IF('MINGGU EFEKTIF'!$B$5="SENIN",'KALENDER PENDIDIKAN'!Y13,IF('MINGGU EFEKTIF'!$B$5="SELASA",'KALENDER PENDIDIKAN'!Y14,IF('MINGGU EFEKTIF'!$B$5="RABU",'KALENDER PENDIDIKAN'!Y15,IF('MINGGU EFEKTIF'!$B$5="KAMIS",'KALENDER PENDIDIKAN'!Y16,IF('MINGGU EFEKTIF'!$B$5="JUMAT",'KALENDER PENDIDIKAN'!Y17,'KALENDER PENDIDIKAN'!Y18)))))</f>
        <v>1</v>
      </c>
      <c r="W115" s="1">
        <f>IF('MINGGU EFEKTIF'!$B$5="SENIN",'KALENDER PENDIDIKAN'!Z13,IF('MINGGU EFEKTIF'!$B$5="SELASA",'KALENDER PENDIDIKAN'!Z14,IF('MINGGU EFEKTIF'!$B$5="RABU",'KALENDER PENDIDIKAN'!Z15,IF('MINGGU EFEKTIF'!$B$5="KAMIS",'KALENDER PENDIDIKAN'!Z16,IF('MINGGU EFEKTIF'!$B$5="JUMAT",'KALENDER PENDIDIKAN'!Z17,'KALENDER PENDIDIKAN'!Z18)))))</f>
        <v>1</v>
      </c>
      <c r="X115" s="1">
        <f>IF('MINGGU EFEKTIF'!$B$5="SENIN",'KALENDER PENDIDIKAN'!AA13,IF('MINGGU EFEKTIF'!$B$5="SELASA",'KALENDER PENDIDIKAN'!AA14,IF('MINGGU EFEKTIF'!$B$5="RABU",'KALENDER PENDIDIKAN'!AA15,IF('MINGGU EFEKTIF'!$B$5="KAMIS",'KALENDER PENDIDIKAN'!AA16,IF('MINGGU EFEKTIF'!$B$5="JUMAT",'KALENDER PENDIDIKAN'!AA17,'KALENDER PENDIDIKAN'!AA18)))))</f>
        <v>1</v>
      </c>
      <c r="Y115" s="1">
        <f>IF('MINGGU EFEKTIF'!$B$5="SENIN",'KALENDER PENDIDIKAN'!AB13,IF('MINGGU EFEKTIF'!$B$5="SELASA",'KALENDER PENDIDIKAN'!AB14,IF('MINGGU EFEKTIF'!$B$5="RABU",'KALENDER PENDIDIKAN'!AB15,IF('MINGGU EFEKTIF'!$B$5="KAMIS",'KALENDER PENDIDIKAN'!AB16,IF('MINGGU EFEKTIF'!$B$5="JUMAT",'KALENDER PENDIDIKAN'!AB17,'KALENDER PENDIDIKAN'!AB18)))))</f>
        <v>0</v>
      </c>
      <c r="Z115" s="1">
        <f>IF('MINGGU EFEKTIF'!$B$5="SENIN",'KALENDER PENDIDIKAN'!AD13,IF('MINGGU EFEKTIF'!$B$5="SELASA",'KALENDER PENDIDIKAN'!AD14,IF('MINGGU EFEKTIF'!$B$5="RABU",'KALENDER PENDIDIKAN'!AD15,IF('MINGGU EFEKTIF'!$B$5="KAMIS",'KALENDER PENDIDIKAN'!AD16,IF('MINGGU EFEKTIF'!$B$5="JUMAT",'KALENDER PENDIDIKAN'!AD17,'KALENDER PENDIDIKAN'!AD18)))))</f>
        <v>0</v>
      </c>
      <c r="AA115" s="1">
        <f>IF('MINGGU EFEKTIF'!$B$5="SENIN",'KALENDER PENDIDIKAN'!AE13,IF('MINGGU EFEKTIF'!$B$5="SELASA",'KALENDER PENDIDIKAN'!AE14,IF('MINGGU EFEKTIF'!$B$5="RABU",'KALENDER PENDIDIKAN'!AE15,IF('MINGGU EFEKTIF'!$B$5="KAMIS",'KALENDER PENDIDIKAN'!AE16,IF('MINGGU EFEKTIF'!$B$5="JUMAT",'KALENDER PENDIDIKAN'!AE17,'KALENDER PENDIDIKAN'!AE18)))))</f>
        <v>0</v>
      </c>
      <c r="AB115" s="1">
        <f>IF('MINGGU EFEKTIF'!$B$5="SENIN",'KALENDER PENDIDIKAN'!AF13,IF('MINGGU EFEKTIF'!$B$5="SELASA",'KALENDER PENDIDIKAN'!AF14,IF('MINGGU EFEKTIF'!$B$5="RABU",'KALENDER PENDIDIKAN'!AF15,IF('MINGGU EFEKTIF'!$B$5="KAMIS",'KALENDER PENDIDIKAN'!AF16,IF('MINGGU EFEKTIF'!$B$5="JUMAT",'KALENDER PENDIDIKAN'!AF17,'KALENDER PENDIDIKAN'!AF18)))))</f>
        <v>1</v>
      </c>
      <c r="AC115" s="1">
        <f>IF('MINGGU EFEKTIF'!$B$5="SENIN",'KALENDER PENDIDIKAN'!AG13,IF('MINGGU EFEKTIF'!$B$5="SELASA",'KALENDER PENDIDIKAN'!AG14,IF('MINGGU EFEKTIF'!$B$5="RABU",'KALENDER PENDIDIKAN'!AG15,IF('MINGGU EFEKTIF'!$B$5="KAMIS",'KALENDER PENDIDIKAN'!AG16,IF('MINGGU EFEKTIF'!$B$5="JUMAT",'KALENDER PENDIDIKAN'!AG17,'KALENDER PENDIDIKAN'!AG18)))))</f>
        <v>0</v>
      </c>
      <c r="AD115" s="1">
        <f>IF('MINGGU EFEKTIF'!$B$5="SENIN",'KALENDER PENDIDIKAN'!AH13,IF('MINGGU EFEKTIF'!$B$5="SELASA",'KALENDER PENDIDIKAN'!AH14,IF('MINGGU EFEKTIF'!$B$5="RABU",'KALENDER PENDIDIKAN'!AH15,IF('MINGGU EFEKTIF'!$B$5="KAMIS",'KALENDER PENDIDIKAN'!AH16,IF('MINGGU EFEKTIF'!$B$5="JUMAT",'KALENDER PENDIDIKAN'!AH17,'KALENDER PENDIDIKAN'!AH18)))))</f>
        <v>1</v>
      </c>
      <c r="AE115" s="1">
        <f>IF('MINGGU EFEKTIF'!$B$5="SENIN",'KALENDER PENDIDIKAN'!AI13,IF('MINGGU EFEKTIF'!$B$5="SELASA",'KALENDER PENDIDIKAN'!AI14,IF('MINGGU EFEKTIF'!$B$5="RABU",'KALENDER PENDIDIKAN'!AI15,IF('MINGGU EFEKTIF'!$B$5="KAMIS",'KALENDER PENDIDIKAN'!AI16,IF('MINGGU EFEKTIF'!$B$5="JUMAT",'KALENDER PENDIDIKAN'!AI17,'KALENDER PENDIDIKAN'!AI18)))))</f>
        <v>0</v>
      </c>
      <c r="AF115" s="1">
        <f>IF('MINGGU EFEKTIF'!$B$5="SENIN",'KALENDER PENDIDIKAN'!AK13,IF('MINGGU EFEKTIF'!$B$5="SELASA",'KALENDER PENDIDIKAN'!AK14,IF('MINGGU EFEKTIF'!$B$5="RABU",'KALENDER PENDIDIKAN'!AK15,IF('MINGGU EFEKTIF'!$B$5="KAMIS",'KALENDER PENDIDIKAN'!AK16,IF('MINGGU EFEKTIF'!$B$5="JUMAT",'KALENDER PENDIDIKAN'!AK17,'KALENDER PENDIDIKAN'!AK18)))))</f>
        <v>1</v>
      </c>
      <c r="AG115" s="1">
        <f>IF('MINGGU EFEKTIF'!$B$5="SENIN",'KALENDER PENDIDIKAN'!AL13,IF('MINGGU EFEKTIF'!$B$5="SELASA",'KALENDER PENDIDIKAN'!AL14,IF('MINGGU EFEKTIF'!$B$5="RABU",'KALENDER PENDIDIKAN'!AL15,IF('MINGGU EFEKTIF'!$B$5="KAMIS",'KALENDER PENDIDIKAN'!AL16,IF('MINGGU EFEKTIF'!$B$5="JUMAT",'KALENDER PENDIDIKAN'!AL17,'KALENDER PENDIDIKAN'!AL18)))))</f>
        <v>0</v>
      </c>
      <c r="AH115" s="1">
        <f>IF('MINGGU EFEKTIF'!$B$5="SENIN",'KALENDER PENDIDIKAN'!AM13,IF('MINGGU EFEKTIF'!$B$5="SELASA",'KALENDER PENDIDIKAN'!AM14,IF('MINGGU EFEKTIF'!$B$5="RABU",'KALENDER PENDIDIKAN'!AM15,IF('MINGGU EFEKTIF'!$B$5="KAMIS",'KALENDER PENDIDIKAN'!AM16,IF('MINGGU EFEKTIF'!$B$5="JUMAT",'KALENDER PENDIDIKAN'!AM17,'KALENDER PENDIDIKAN'!AM18)))))</f>
        <v>0</v>
      </c>
      <c r="AI115" s="1">
        <f>IF('MINGGU EFEKTIF'!$B$5="SENIN",'KALENDER PENDIDIKAN'!AN13,IF('MINGGU EFEKTIF'!$B$5="SELASA",'KALENDER PENDIDIKAN'!AN14,IF('MINGGU EFEKTIF'!$B$5="RABU",'KALENDER PENDIDIKAN'!AN15,IF('MINGGU EFEKTIF'!$B$5="KAMIS",'KALENDER PENDIDIKAN'!AN16,IF('MINGGU EFEKTIF'!$B$5="JUMAT",'KALENDER PENDIDIKAN'!AN17,'KALENDER PENDIDIKAN'!AN18)))))</f>
        <v>0</v>
      </c>
      <c r="AJ115" s="1">
        <f>IF('MINGGU EFEKTIF'!$B$5="SENIN",'KALENDER PENDIDIKAN'!AO13,IF('MINGGU EFEKTIF'!$B$5="SELASA",'KALENDER PENDIDIKAN'!AO14,IF('MINGGU EFEKTIF'!$B$5="RABU",'KALENDER PENDIDIKAN'!AO15,IF('MINGGU EFEKTIF'!$B$5="KAMIS",'KALENDER PENDIDIKAN'!AO16,IF('MINGGU EFEKTIF'!$B$5="JUMAT",'KALENDER PENDIDIKAN'!AO17,'KALENDER PENDIDIKAN'!AO18)))))</f>
        <v>0</v>
      </c>
      <c r="AK115" s="1">
        <f>IF('MINGGU EFEKTIF'!$B$5="SENIN",'KALENDER PENDIDIKAN'!AP13,IF('MINGGU EFEKTIF'!$B$5="SELASA",'KALENDER PENDIDIKAN'!AP14,IF('MINGGU EFEKTIF'!$B$5="RABU",'KALENDER PENDIDIKAN'!AP15,IF('MINGGU EFEKTIF'!$B$5="KAMIS",'KALENDER PENDIDIKAN'!AP16,IF('MINGGU EFEKTIF'!$B$5="JUMAT",'KALENDER PENDIDIKAN'!AP17,'KALENDER PENDIDIKAN'!AP18)))))</f>
        <v>0</v>
      </c>
    </row>
    <row r="116" spans="1:37" hidden="1" x14ac:dyDescent="0.35">
      <c r="A116" s="301"/>
      <c r="B116" s="1">
        <f>B115</f>
        <v>0</v>
      </c>
      <c r="C116" s="1">
        <f t="shared" ref="C116:AJ116" si="364">C115</f>
        <v>1</v>
      </c>
      <c r="D116" s="1">
        <f t="shared" si="364"/>
        <v>1</v>
      </c>
      <c r="E116" s="1">
        <f t="shared" si="364"/>
        <v>1</v>
      </c>
      <c r="F116" s="1">
        <f t="shared" si="364"/>
        <v>1</v>
      </c>
      <c r="G116" s="1">
        <f t="shared" si="364"/>
        <v>0</v>
      </c>
      <c r="H116" s="1">
        <f t="shared" si="364"/>
        <v>1</v>
      </c>
      <c r="I116" s="1">
        <f t="shared" si="364"/>
        <v>1</v>
      </c>
      <c r="J116" s="1">
        <f t="shared" si="364"/>
        <v>1</v>
      </c>
      <c r="K116" s="1">
        <f t="shared" si="364"/>
        <v>0</v>
      </c>
      <c r="L116" s="1">
        <f t="shared" si="364"/>
        <v>0</v>
      </c>
      <c r="M116" s="1">
        <f t="shared" si="364"/>
        <v>0</v>
      </c>
      <c r="N116" s="1">
        <f t="shared" si="364"/>
        <v>1</v>
      </c>
      <c r="O116" s="1">
        <f t="shared" si="364"/>
        <v>1</v>
      </c>
      <c r="P116" s="1">
        <f t="shared" si="364"/>
        <v>1</v>
      </c>
      <c r="Q116" s="1">
        <f t="shared" si="364"/>
        <v>1</v>
      </c>
      <c r="R116" s="1">
        <f t="shared" si="364"/>
        <v>0</v>
      </c>
      <c r="S116" s="1">
        <f t="shared" si="364"/>
        <v>0</v>
      </c>
      <c r="T116" s="1">
        <f t="shared" si="364"/>
        <v>1</v>
      </c>
      <c r="U116" s="1">
        <f t="shared" si="364"/>
        <v>1</v>
      </c>
      <c r="V116" s="1">
        <f t="shared" si="364"/>
        <v>1</v>
      </c>
      <c r="W116" s="1">
        <f t="shared" si="364"/>
        <v>1</v>
      </c>
      <c r="X116" s="1">
        <f t="shared" si="364"/>
        <v>1</v>
      </c>
      <c r="Y116" s="1">
        <f t="shared" si="364"/>
        <v>0</v>
      </c>
      <c r="Z116" s="1">
        <f t="shared" si="364"/>
        <v>0</v>
      </c>
      <c r="AA116" s="1">
        <f t="shared" si="364"/>
        <v>0</v>
      </c>
      <c r="AB116" s="1">
        <f t="shared" si="364"/>
        <v>1</v>
      </c>
      <c r="AC116" s="1">
        <f t="shared" si="364"/>
        <v>0</v>
      </c>
      <c r="AD116" s="1">
        <f t="shared" si="364"/>
        <v>1</v>
      </c>
      <c r="AE116" s="1">
        <f t="shared" si="364"/>
        <v>0</v>
      </c>
      <c r="AF116" s="1">
        <f t="shared" si="364"/>
        <v>1</v>
      </c>
      <c r="AG116" s="1">
        <f t="shared" si="364"/>
        <v>0</v>
      </c>
      <c r="AH116" s="1">
        <f t="shared" si="364"/>
        <v>0</v>
      </c>
      <c r="AI116" s="1">
        <f t="shared" si="364"/>
        <v>0</v>
      </c>
      <c r="AJ116" s="1">
        <f t="shared" si="364"/>
        <v>0</v>
      </c>
      <c r="AK116" s="1">
        <f>AK115</f>
        <v>0</v>
      </c>
    </row>
    <row r="117" spans="1:37" hidden="1" x14ac:dyDescent="0.35">
      <c r="A117" s="301"/>
      <c r="B117" s="1">
        <f t="shared" ref="B117:B146" si="365">B116</f>
        <v>0</v>
      </c>
      <c r="C117" s="1">
        <f t="shared" ref="C117:C146" si="366">C116</f>
        <v>1</v>
      </c>
      <c r="D117" s="1">
        <f t="shared" ref="D117:D146" si="367">D116</f>
        <v>1</v>
      </c>
      <c r="E117" s="1">
        <f t="shared" ref="E117:E146" si="368">E116</f>
        <v>1</v>
      </c>
      <c r="F117" s="1">
        <f t="shared" ref="F117:F146" si="369">F116</f>
        <v>1</v>
      </c>
      <c r="G117" s="1">
        <f t="shared" ref="G117:G146" si="370">G116</f>
        <v>0</v>
      </c>
      <c r="H117" s="1">
        <f t="shared" ref="H117:H146" si="371">H116</f>
        <v>1</v>
      </c>
      <c r="I117" s="1">
        <f t="shared" ref="I117:I146" si="372">I116</f>
        <v>1</v>
      </c>
      <c r="J117" s="1">
        <f t="shared" ref="J117:J146" si="373">J116</f>
        <v>1</v>
      </c>
      <c r="K117" s="1">
        <f t="shared" ref="K117:K146" si="374">K116</f>
        <v>0</v>
      </c>
      <c r="L117" s="1">
        <f t="shared" ref="L117:L146" si="375">L116</f>
        <v>0</v>
      </c>
      <c r="M117" s="1">
        <f t="shared" ref="M117:M146" si="376">M116</f>
        <v>0</v>
      </c>
      <c r="N117" s="1">
        <f t="shared" ref="N117:N146" si="377">N116</f>
        <v>1</v>
      </c>
      <c r="O117" s="1">
        <f t="shared" ref="O117:O146" si="378">O116</f>
        <v>1</v>
      </c>
      <c r="P117" s="1">
        <f t="shared" ref="P117:P146" si="379">P116</f>
        <v>1</v>
      </c>
      <c r="Q117" s="1">
        <f t="shared" ref="Q117:Q146" si="380">Q116</f>
        <v>1</v>
      </c>
      <c r="R117" s="1">
        <f t="shared" ref="R117:R146" si="381">R116</f>
        <v>0</v>
      </c>
      <c r="S117" s="1">
        <f t="shared" ref="S117:S146" si="382">S116</f>
        <v>0</v>
      </c>
      <c r="T117" s="1">
        <f t="shared" ref="T117:T146" si="383">T116</f>
        <v>1</v>
      </c>
      <c r="U117" s="1">
        <f t="shared" ref="U117:U146" si="384">U116</f>
        <v>1</v>
      </c>
      <c r="V117" s="1">
        <f t="shared" ref="V117:V146" si="385">V116</f>
        <v>1</v>
      </c>
      <c r="W117" s="1">
        <f t="shared" ref="W117:W146" si="386">W116</f>
        <v>1</v>
      </c>
      <c r="X117" s="1">
        <f t="shared" ref="X117:X146" si="387">X116</f>
        <v>1</v>
      </c>
      <c r="Y117" s="1">
        <f t="shared" ref="Y117:Y146" si="388">Y116</f>
        <v>0</v>
      </c>
      <c r="Z117" s="1">
        <f t="shared" ref="Z117:Z146" si="389">Z116</f>
        <v>0</v>
      </c>
      <c r="AA117" s="1">
        <f t="shared" ref="AA117:AA146" si="390">AA116</f>
        <v>0</v>
      </c>
      <c r="AB117" s="1">
        <f t="shared" ref="AB117:AB146" si="391">AB116</f>
        <v>1</v>
      </c>
      <c r="AC117" s="1">
        <f t="shared" ref="AC117:AC146" si="392">AC116</f>
        <v>0</v>
      </c>
      <c r="AD117" s="1">
        <f t="shared" ref="AD117:AD146" si="393">AD116</f>
        <v>1</v>
      </c>
      <c r="AE117" s="1">
        <f t="shared" ref="AE117:AE146" si="394">AE116</f>
        <v>0</v>
      </c>
      <c r="AF117" s="1">
        <f t="shared" ref="AF117:AF146" si="395">AF116</f>
        <v>1</v>
      </c>
      <c r="AG117" s="1">
        <f t="shared" ref="AG117:AG146" si="396">AG116</f>
        <v>0</v>
      </c>
      <c r="AH117" s="1">
        <f t="shared" ref="AH117:AH146" si="397">AH116</f>
        <v>0</v>
      </c>
      <c r="AI117" s="1">
        <f t="shared" ref="AI117:AI146" si="398">AI116</f>
        <v>0</v>
      </c>
      <c r="AJ117" s="1">
        <f t="shared" ref="AJ117:AJ146" si="399">AJ116</f>
        <v>0</v>
      </c>
      <c r="AK117" s="1">
        <f t="shared" ref="AK117:AK146" si="400">AK116</f>
        <v>0</v>
      </c>
    </row>
    <row r="118" spans="1:37" hidden="1" x14ac:dyDescent="0.35">
      <c r="A118" s="301"/>
      <c r="B118" s="1">
        <f t="shared" si="365"/>
        <v>0</v>
      </c>
      <c r="C118" s="1">
        <f t="shared" si="366"/>
        <v>1</v>
      </c>
      <c r="D118" s="1">
        <f t="shared" si="367"/>
        <v>1</v>
      </c>
      <c r="E118" s="1">
        <f t="shared" si="368"/>
        <v>1</v>
      </c>
      <c r="F118" s="1">
        <f t="shared" si="369"/>
        <v>1</v>
      </c>
      <c r="G118" s="1">
        <f t="shared" si="370"/>
        <v>0</v>
      </c>
      <c r="H118" s="1">
        <f t="shared" si="371"/>
        <v>1</v>
      </c>
      <c r="I118" s="1">
        <f t="shared" si="372"/>
        <v>1</v>
      </c>
      <c r="J118" s="1">
        <f t="shared" si="373"/>
        <v>1</v>
      </c>
      <c r="K118" s="1">
        <f t="shared" si="374"/>
        <v>0</v>
      </c>
      <c r="L118" s="1">
        <f t="shared" si="375"/>
        <v>0</v>
      </c>
      <c r="M118" s="1">
        <f t="shared" si="376"/>
        <v>0</v>
      </c>
      <c r="N118" s="1">
        <f t="shared" si="377"/>
        <v>1</v>
      </c>
      <c r="O118" s="1">
        <f t="shared" si="378"/>
        <v>1</v>
      </c>
      <c r="P118" s="1">
        <f t="shared" si="379"/>
        <v>1</v>
      </c>
      <c r="Q118" s="1">
        <f t="shared" si="380"/>
        <v>1</v>
      </c>
      <c r="R118" s="1">
        <f t="shared" si="381"/>
        <v>0</v>
      </c>
      <c r="S118" s="1">
        <f t="shared" si="382"/>
        <v>0</v>
      </c>
      <c r="T118" s="1">
        <f t="shared" si="383"/>
        <v>1</v>
      </c>
      <c r="U118" s="1">
        <f t="shared" si="384"/>
        <v>1</v>
      </c>
      <c r="V118" s="1">
        <f t="shared" si="385"/>
        <v>1</v>
      </c>
      <c r="W118" s="1">
        <f t="shared" si="386"/>
        <v>1</v>
      </c>
      <c r="X118" s="1">
        <f t="shared" si="387"/>
        <v>1</v>
      </c>
      <c r="Y118" s="1">
        <f t="shared" si="388"/>
        <v>0</v>
      </c>
      <c r="Z118" s="1">
        <f t="shared" si="389"/>
        <v>0</v>
      </c>
      <c r="AA118" s="1">
        <f t="shared" si="390"/>
        <v>0</v>
      </c>
      <c r="AB118" s="1">
        <f t="shared" si="391"/>
        <v>1</v>
      </c>
      <c r="AC118" s="1">
        <f t="shared" si="392"/>
        <v>0</v>
      </c>
      <c r="AD118" s="1">
        <f t="shared" si="393"/>
        <v>1</v>
      </c>
      <c r="AE118" s="1">
        <f t="shared" si="394"/>
        <v>0</v>
      </c>
      <c r="AF118" s="1">
        <f t="shared" si="395"/>
        <v>1</v>
      </c>
      <c r="AG118" s="1">
        <f t="shared" si="396"/>
        <v>0</v>
      </c>
      <c r="AH118" s="1">
        <f t="shared" si="397"/>
        <v>0</v>
      </c>
      <c r="AI118" s="1">
        <f t="shared" si="398"/>
        <v>0</v>
      </c>
      <c r="AJ118" s="1">
        <f t="shared" si="399"/>
        <v>0</v>
      </c>
      <c r="AK118" s="1">
        <f t="shared" si="400"/>
        <v>0</v>
      </c>
    </row>
    <row r="119" spans="1:37" hidden="1" x14ac:dyDescent="0.35">
      <c r="A119" s="301"/>
      <c r="B119" s="1">
        <f t="shared" si="365"/>
        <v>0</v>
      </c>
      <c r="C119" s="1">
        <f t="shared" si="366"/>
        <v>1</v>
      </c>
      <c r="D119" s="1">
        <f t="shared" si="367"/>
        <v>1</v>
      </c>
      <c r="E119" s="1">
        <f t="shared" si="368"/>
        <v>1</v>
      </c>
      <c r="F119" s="1">
        <f t="shared" si="369"/>
        <v>1</v>
      </c>
      <c r="G119" s="1">
        <f t="shared" si="370"/>
        <v>0</v>
      </c>
      <c r="H119" s="1">
        <f t="shared" si="371"/>
        <v>1</v>
      </c>
      <c r="I119" s="1">
        <f t="shared" si="372"/>
        <v>1</v>
      </c>
      <c r="J119" s="1">
        <f t="shared" si="373"/>
        <v>1</v>
      </c>
      <c r="K119" s="1">
        <f t="shared" si="374"/>
        <v>0</v>
      </c>
      <c r="L119" s="1">
        <f t="shared" si="375"/>
        <v>0</v>
      </c>
      <c r="M119" s="1">
        <f t="shared" si="376"/>
        <v>0</v>
      </c>
      <c r="N119" s="1">
        <f t="shared" si="377"/>
        <v>1</v>
      </c>
      <c r="O119" s="1">
        <f t="shared" si="378"/>
        <v>1</v>
      </c>
      <c r="P119" s="1">
        <f t="shared" si="379"/>
        <v>1</v>
      </c>
      <c r="Q119" s="1">
        <f t="shared" si="380"/>
        <v>1</v>
      </c>
      <c r="R119" s="1">
        <f t="shared" si="381"/>
        <v>0</v>
      </c>
      <c r="S119" s="1">
        <f t="shared" si="382"/>
        <v>0</v>
      </c>
      <c r="T119" s="1">
        <f t="shared" si="383"/>
        <v>1</v>
      </c>
      <c r="U119" s="1">
        <f t="shared" si="384"/>
        <v>1</v>
      </c>
      <c r="V119" s="1">
        <f t="shared" si="385"/>
        <v>1</v>
      </c>
      <c r="W119" s="1">
        <f t="shared" si="386"/>
        <v>1</v>
      </c>
      <c r="X119" s="1">
        <f t="shared" si="387"/>
        <v>1</v>
      </c>
      <c r="Y119" s="1">
        <f t="shared" si="388"/>
        <v>0</v>
      </c>
      <c r="Z119" s="1">
        <f t="shared" si="389"/>
        <v>0</v>
      </c>
      <c r="AA119" s="1">
        <f t="shared" si="390"/>
        <v>0</v>
      </c>
      <c r="AB119" s="1">
        <f t="shared" si="391"/>
        <v>1</v>
      </c>
      <c r="AC119" s="1">
        <f t="shared" si="392"/>
        <v>0</v>
      </c>
      <c r="AD119" s="1">
        <f t="shared" si="393"/>
        <v>1</v>
      </c>
      <c r="AE119" s="1">
        <f t="shared" si="394"/>
        <v>0</v>
      </c>
      <c r="AF119" s="1">
        <f t="shared" si="395"/>
        <v>1</v>
      </c>
      <c r="AG119" s="1">
        <f t="shared" si="396"/>
        <v>0</v>
      </c>
      <c r="AH119" s="1">
        <f t="shared" si="397"/>
        <v>0</v>
      </c>
      <c r="AI119" s="1">
        <f t="shared" si="398"/>
        <v>0</v>
      </c>
      <c r="AJ119" s="1">
        <f t="shared" si="399"/>
        <v>0</v>
      </c>
      <c r="AK119" s="1">
        <f t="shared" si="400"/>
        <v>0</v>
      </c>
    </row>
    <row r="120" spans="1:37" hidden="1" x14ac:dyDescent="0.35">
      <c r="A120" s="301"/>
      <c r="B120" s="1">
        <f t="shared" si="365"/>
        <v>0</v>
      </c>
      <c r="C120" s="1">
        <f t="shared" si="366"/>
        <v>1</v>
      </c>
      <c r="D120" s="1">
        <f t="shared" si="367"/>
        <v>1</v>
      </c>
      <c r="E120" s="1">
        <f t="shared" si="368"/>
        <v>1</v>
      </c>
      <c r="F120" s="1">
        <f t="shared" si="369"/>
        <v>1</v>
      </c>
      <c r="G120" s="1">
        <f t="shared" si="370"/>
        <v>0</v>
      </c>
      <c r="H120" s="1">
        <f t="shared" si="371"/>
        <v>1</v>
      </c>
      <c r="I120" s="1">
        <f t="shared" si="372"/>
        <v>1</v>
      </c>
      <c r="J120" s="1">
        <f t="shared" si="373"/>
        <v>1</v>
      </c>
      <c r="K120" s="1">
        <f t="shared" si="374"/>
        <v>0</v>
      </c>
      <c r="L120" s="1">
        <f t="shared" si="375"/>
        <v>0</v>
      </c>
      <c r="M120" s="1">
        <f t="shared" si="376"/>
        <v>0</v>
      </c>
      <c r="N120" s="1">
        <f t="shared" si="377"/>
        <v>1</v>
      </c>
      <c r="O120" s="1">
        <f t="shared" si="378"/>
        <v>1</v>
      </c>
      <c r="P120" s="1">
        <f t="shared" si="379"/>
        <v>1</v>
      </c>
      <c r="Q120" s="1">
        <f t="shared" si="380"/>
        <v>1</v>
      </c>
      <c r="R120" s="1">
        <f t="shared" si="381"/>
        <v>0</v>
      </c>
      <c r="S120" s="1">
        <f t="shared" si="382"/>
        <v>0</v>
      </c>
      <c r="T120" s="1">
        <f t="shared" si="383"/>
        <v>1</v>
      </c>
      <c r="U120" s="1">
        <f t="shared" si="384"/>
        <v>1</v>
      </c>
      <c r="V120" s="1">
        <f t="shared" si="385"/>
        <v>1</v>
      </c>
      <c r="W120" s="1">
        <f t="shared" si="386"/>
        <v>1</v>
      </c>
      <c r="X120" s="1">
        <f t="shared" si="387"/>
        <v>1</v>
      </c>
      <c r="Y120" s="1">
        <f t="shared" si="388"/>
        <v>0</v>
      </c>
      <c r="Z120" s="1">
        <f t="shared" si="389"/>
        <v>0</v>
      </c>
      <c r="AA120" s="1">
        <f t="shared" si="390"/>
        <v>0</v>
      </c>
      <c r="AB120" s="1">
        <f t="shared" si="391"/>
        <v>1</v>
      </c>
      <c r="AC120" s="1">
        <f t="shared" si="392"/>
        <v>0</v>
      </c>
      <c r="AD120" s="1">
        <f t="shared" si="393"/>
        <v>1</v>
      </c>
      <c r="AE120" s="1">
        <f t="shared" si="394"/>
        <v>0</v>
      </c>
      <c r="AF120" s="1">
        <f t="shared" si="395"/>
        <v>1</v>
      </c>
      <c r="AG120" s="1">
        <f t="shared" si="396"/>
        <v>0</v>
      </c>
      <c r="AH120" s="1">
        <f t="shared" si="397"/>
        <v>0</v>
      </c>
      <c r="AI120" s="1">
        <f t="shared" si="398"/>
        <v>0</v>
      </c>
      <c r="AJ120" s="1">
        <f t="shared" si="399"/>
        <v>0</v>
      </c>
      <c r="AK120" s="1">
        <f t="shared" si="400"/>
        <v>0</v>
      </c>
    </row>
    <row r="121" spans="1:37" hidden="1" x14ac:dyDescent="0.35">
      <c r="A121" s="301"/>
      <c r="B121" s="1">
        <f t="shared" si="365"/>
        <v>0</v>
      </c>
      <c r="C121" s="1">
        <f t="shared" si="366"/>
        <v>1</v>
      </c>
      <c r="D121" s="1">
        <f t="shared" si="367"/>
        <v>1</v>
      </c>
      <c r="E121" s="1">
        <f t="shared" si="368"/>
        <v>1</v>
      </c>
      <c r="F121" s="1">
        <f t="shared" si="369"/>
        <v>1</v>
      </c>
      <c r="G121" s="1">
        <f t="shared" si="370"/>
        <v>0</v>
      </c>
      <c r="H121" s="1">
        <f t="shared" si="371"/>
        <v>1</v>
      </c>
      <c r="I121" s="1">
        <f t="shared" si="372"/>
        <v>1</v>
      </c>
      <c r="J121" s="1">
        <f t="shared" si="373"/>
        <v>1</v>
      </c>
      <c r="K121" s="1">
        <f t="shared" si="374"/>
        <v>0</v>
      </c>
      <c r="L121" s="1">
        <f t="shared" si="375"/>
        <v>0</v>
      </c>
      <c r="M121" s="1">
        <f t="shared" si="376"/>
        <v>0</v>
      </c>
      <c r="N121" s="1">
        <f t="shared" si="377"/>
        <v>1</v>
      </c>
      <c r="O121" s="1">
        <f t="shared" si="378"/>
        <v>1</v>
      </c>
      <c r="P121" s="1">
        <f t="shared" si="379"/>
        <v>1</v>
      </c>
      <c r="Q121" s="1">
        <f t="shared" si="380"/>
        <v>1</v>
      </c>
      <c r="R121" s="1">
        <f t="shared" si="381"/>
        <v>0</v>
      </c>
      <c r="S121" s="1">
        <f t="shared" si="382"/>
        <v>0</v>
      </c>
      <c r="T121" s="1">
        <f t="shared" si="383"/>
        <v>1</v>
      </c>
      <c r="U121" s="1">
        <f t="shared" si="384"/>
        <v>1</v>
      </c>
      <c r="V121" s="1">
        <f t="shared" si="385"/>
        <v>1</v>
      </c>
      <c r="W121" s="1">
        <f t="shared" si="386"/>
        <v>1</v>
      </c>
      <c r="X121" s="1">
        <f t="shared" si="387"/>
        <v>1</v>
      </c>
      <c r="Y121" s="1">
        <f t="shared" si="388"/>
        <v>0</v>
      </c>
      <c r="Z121" s="1">
        <f t="shared" si="389"/>
        <v>0</v>
      </c>
      <c r="AA121" s="1">
        <f t="shared" si="390"/>
        <v>0</v>
      </c>
      <c r="AB121" s="1">
        <f t="shared" si="391"/>
        <v>1</v>
      </c>
      <c r="AC121" s="1">
        <f t="shared" si="392"/>
        <v>0</v>
      </c>
      <c r="AD121" s="1">
        <f t="shared" si="393"/>
        <v>1</v>
      </c>
      <c r="AE121" s="1">
        <f t="shared" si="394"/>
        <v>0</v>
      </c>
      <c r="AF121" s="1">
        <f t="shared" si="395"/>
        <v>1</v>
      </c>
      <c r="AG121" s="1">
        <f t="shared" si="396"/>
        <v>0</v>
      </c>
      <c r="AH121" s="1">
        <f t="shared" si="397"/>
        <v>0</v>
      </c>
      <c r="AI121" s="1">
        <f t="shared" si="398"/>
        <v>0</v>
      </c>
      <c r="AJ121" s="1">
        <f t="shared" si="399"/>
        <v>0</v>
      </c>
      <c r="AK121" s="1">
        <f t="shared" si="400"/>
        <v>0</v>
      </c>
    </row>
    <row r="122" spans="1:37" hidden="1" x14ac:dyDescent="0.35">
      <c r="A122" s="301"/>
      <c r="B122" s="1">
        <f t="shared" si="365"/>
        <v>0</v>
      </c>
      <c r="C122" s="1">
        <f t="shared" si="366"/>
        <v>1</v>
      </c>
      <c r="D122" s="1">
        <f t="shared" si="367"/>
        <v>1</v>
      </c>
      <c r="E122" s="1">
        <f t="shared" si="368"/>
        <v>1</v>
      </c>
      <c r="F122" s="1">
        <f t="shared" si="369"/>
        <v>1</v>
      </c>
      <c r="G122" s="1">
        <f t="shared" si="370"/>
        <v>0</v>
      </c>
      <c r="H122" s="1">
        <f t="shared" si="371"/>
        <v>1</v>
      </c>
      <c r="I122" s="1">
        <f t="shared" si="372"/>
        <v>1</v>
      </c>
      <c r="J122" s="1">
        <f t="shared" si="373"/>
        <v>1</v>
      </c>
      <c r="K122" s="1">
        <f t="shared" si="374"/>
        <v>0</v>
      </c>
      <c r="L122" s="1">
        <f t="shared" si="375"/>
        <v>0</v>
      </c>
      <c r="M122" s="1">
        <f t="shared" si="376"/>
        <v>0</v>
      </c>
      <c r="N122" s="1">
        <f t="shared" si="377"/>
        <v>1</v>
      </c>
      <c r="O122" s="1">
        <f t="shared" si="378"/>
        <v>1</v>
      </c>
      <c r="P122" s="1">
        <f t="shared" si="379"/>
        <v>1</v>
      </c>
      <c r="Q122" s="1">
        <f t="shared" si="380"/>
        <v>1</v>
      </c>
      <c r="R122" s="1">
        <f t="shared" si="381"/>
        <v>0</v>
      </c>
      <c r="S122" s="1">
        <f t="shared" si="382"/>
        <v>0</v>
      </c>
      <c r="T122" s="1">
        <f t="shared" si="383"/>
        <v>1</v>
      </c>
      <c r="U122" s="1">
        <f t="shared" si="384"/>
        <v>1</v>
      </c>
      <c r="V122" s="1">
        <f t="shared" si="385"/>
        <v>1</v>
      </c>
      <c r="W122" s="1">
        <f t="shared" si="386"/>
        <v>1</v>
      </c>
      <c r="X122" s="1">
        <f t="shared" si="387"/>
        <v>1</v>
      </c>
      <c r="Y122" s="1">
        <f t="shared" si="388"/>
        <v>0</v>
      </c>
      <c r="Z122" s="1">
        <f t="shared" si="389"/>
        <v>0</v>
      </c>
      <c r="AA122" s="1">
        <f t="shared" si="390"/>
        <v>0</v>
      </c>
      <c r="AB122" s="1">
        <f t="shared" si="391"/>
        <v>1</v>
      </c>
      <c r="AC122" s="1">
        <f t="shared" si="392"/>
        <v>0</v>
      </c>
      <c r="AD122" s="1">
        <f t="shared" si="393"/>
        <v>1</v>
      </c>
      <c r="AE122" s="1">
        <f t="shared" si="394"/>
        <v>0</v>
      </c>
      <c r="AF122" s="1">
        <f t="shared" si="395"/>
        <v>1</v>
      </c>
      <c r="AG122" s="1">
        <f t="shared" si="396"/>
        <v>0</v>
      </c>
      <c r="AH122" s="1">
        <f t="shared" si="397"/>
        <v>0</v>
      </c>
      <c r="AI122" s="1">
        <f t="shared" si="398"/>
        <v>0</v>
      </c>
      <c r="AJ122" s="1">
        <f t="shared" si="399"/>
        <v>0</v>
      </c>
      <c r="AK122" s="1">
        <f t="shared" si="400"/>
        <v>0</v>
      </c>
    </row>
    <row r="123" spans="1:37" hidden="1" x14ac:dyDescent="0.35">
      <c r="A123" s="301"/>
      <c r="B123" s="1">
        <f t="shared" si="365"/>
        <v>0</v>
      </c>
      <c r="C123" s="1">
        <f t="shared" si="366"/>
        <v>1</v>
      </c>
      <c r="D123" s="1">
        <f t="shared" si="367"/>
        <v>1</v>
      </c>
      <c r="E123" s="1">
        <f t="shared" si="368"/>
        <v>1</v>
      </c>
      <c r="F123" s="1">
        <f t="shared" si="369"/>
        <v>1</v>
      </c>
      <c r="G123" s="1">
        <f t="shared" si="370"/>
        <v>0</v>
      </c>
      <c r="H123" s="1">
        <f t="shared" si="371"/>
        <v>1</v>
      </c>
      <c r="I123" s="1">
        <f t="shared" si="372"/>
        <v>1</v>
      </c>
      <c r="J123" s="1">
        <f t="shared" si="373"/>
        <v>1</v>
      </c>
      <c r="K123" s="1">
        <f t="shared" si="374"/>
        <v>0</v>
      </c>
      <c r="L123" s="1">
        <f t="shared" si="375"/>
        <v>0</v>
      </c>
      <c r="M123" s="1">
        <f t="shared" si="376"/>
        <v>0</v>
      </c>
      <c r="N123" s="1">
        <f t="shared" si="377"/>
        <v>1</v>
      </c>
      <c r="O123" s="1">
        <f t="shared" si="378"/>
        <v>1</v>
      </c>
      <c r="P123" s="1">
        <f t="shared" si="379"/>
        <v>1</v>
      </c>
      <c r="Q123" s="1">
        <f t="shared" si="380"/>
        <v>1</v>
      </c>
      <c r="R123" s="1">
        <f t="shared" si="381"/>
        <v>0</v>
      </c>
      <c r="S123" s="1">
        <f t="shared" si="382"/>
        <v>0</v>
      </c>
      <c r="T123" s="1">
        <f t="shared" si="383"/>
        <v>1</v>
      </c>
      <c r="U123" s="1">
        <f t="shared" si="384"/>
        <v>1</v>
      </c>
      <c r="V123" s="1">
        <f t="shared" si="385"/>
        <v>1</v>
      </c>
      <c r="W123" s="1">
        <f t="shared" si="386"/>
        <v>1</v>
      </c>
      <c r="X123" s="1">
        <f t="shared" si="387"/>
        <v>1</v>
      </c>
      <c r="Y123" s="1">
        <f t="shared" si="388"/>
        <v>0</v>
      </c>
      <c r="Z123" s="1">
        <f t="shared" si="389"/>
        <v>0</v>
      </c>
      <c r="AA123" s="1">
        <f t="shared" si="390"/>
        <v>0</v>
      </c>
      <c r="AB123" s="1">
        <f t="shared" si="391"/>
        <v>1</v>
      </c>
      <c r="AC123" s="1">
        <f t="shared" si="392"/>
        <v>0</v>
      </c>
      <c r="AD123" s="1">
        <f t="shared" si="393"/>
        <v>1</v>
      </c>
      <c r="AE123" s="1">
        <f t="shared" si="394"/>
        <v>0</v>
      </c>
      <c r="AF123" s="1">
        <f t="shared" si="395"/>
        <v>1</v>
      </c>
      <c r="AG123" s="1">
        <f t="shared" si="396"/>
        <v>0</v>
      </c>
      <c r="AH123" s="1">
        <f t="shared" si="397"/>
        <v>0</v>
      </c>
      <c r="AI123" s="1">
        <f t="shared" si="398"/>
        <v>0</v>
      </c>
      <c r="AJ123" s="1">
        <f t="shared" si="399"/>
        <v>0</v>
      </c>
      <c r="AK123" s="1">
        <f t="shared" si="400"/>
        <v>0</v>
      </c>
    </row>
    <row r="124" spans="1:37" hidden="1" x14ac:dyDescent="0.35">
      <c r="A124" s="301"/>
      <c r="B124" s="1">
        <f t="shared" si="365"/>
        <v>0</v>
      </c>
      <c r="C124" s="1">
        <f t="shared" si="366"/>
        <v>1</v>
      </c>
      <c r="D124" s="1">
        <f t="shared" si="367"/>
        <v>1</v>
      </c>
      <c r="E124" s="1">
        <f t="shared" si="368"/>
        <v>1</v>
      </c>
      <c r="F124" s="1">
        <f t="shared" si="369"/>
        <v>1</v>
      </c>
      <c r="G124" s="1">
        <f t="shared" si="370"/>
        <v>0</v>
      </c>
      <c r="H124" s="1">
        <f t="shared" si="371"/>
        <v>1</v>
      </c>
      <c r="I124" s="1">
        <f t="shared" si="372"/>
        <v>1</v>
      </c>
      <c r="J124" s="1">
        <f t="shared" si="373"/>
        <v>1</v>
      </c>
      <c r="K124" s="1">
        <f t="shared" si="374"/>
        <v>0</v>
      </c>
      <c r="L124" s="1">
        <f t="shared" si="375"/>
        <v>0</v>
      </c>
      <c r="M124" s="1">
        <f t="shared" si="376"/>
        <v>0</v>
      </c>
      <c r="N124" s="1">
        <f t="shared" si="377"/>
        <v>1</v>
      </c>
      <c r="O124" s="1">
        <f t="shared" si="378"/>
        <v>1</v>
      </c>
      <c r="P124" s="1">
        <f t="shared" si="379"/>
        <v>1</v>
      </c>
      <c r="Q124" s="1">
        <f t="shared" si="380"/>
        <v>1</v>
      </c>
      <c r="R124" s="1">
        <f t="shared" si="381"/>
        <v>0</v>
      </c>
      <c r="S124" s="1">
        <f t="shared" si="382"/>
        <v>0</v>
      </c>
      <c r="T124" s="1">
        <f t="shared" si="383"/>
        <v>1</v>
      </c>
      <c r="U124" s="1">
        <f t="shared" si="384"/>
        <v>1</v>
      </c>
      <c r="V124" s="1">
        <f t="shared" si="385"/>
        <v>1</v>
      </c>
      <c r="W124" s="1">
        <f t="shared" si="386"/>
        <v>1</v>
      </c>
      <c r="X124" s="1">
        <f t="shared" si="387"/>
        <v>1</v>
      </c>
      <c r="Y124" s="1">
        <f t="shared" si="388"/>
        <v>0</v>
      </c>
      <c r="Z124" s="1">
        <f t="shared" si="389"/>
        <v>0</v>
      </c>
      <c r="AA124" s="1">
        <f t="shared" si="390"/>
        <v>0</v>
      </c>
      <c r="AB124" s="1">
        <f t="shared" si="391"/>
        <v>1</v>
      </c>
      <c r="AC124" s="1">
        <f t="shared" si="392"/>
        <v>0</v>
      </c>
      <c r="AD124" s="1">
        <f t="shared" si="393"/>
        <v>1</v>
      </c>
      <c r="AE124" s="1">
        <f t="shared" si="394"/>
        <v>0</v>
      </c>
      <c r="AF124" s="1">
        <f t="shared" si="395"/>
        <v>1</v>
      </c>
      <c r="AG124" s="1">
        <f t="shared" si="396"/>
        <v>0</v>
      </c>
      <c r="AH124" s="1">
        <f t="shared" si="397"/>
        <v>0</v>
      </c>
      <c r="AI124" s="1">
        <f t="shared" si="398"/>
        <v>0</v>
      </c>
      <c r="AJ124" s="1">
        <f t="shared" si="399"/>
        <v>0</v>
      </c>
      <c r="AK124" s="1">
        <f t="shared" si="400"/>
        <v>0</v>
      </c>
    </row>
    <row r="125" spans="1:37" hidden="1" x14ac:dyDescent="0.35">
      <c r="A125" s="301"/>
      <c r="B125" s="1">
        <f t="shared" si="365"/>
        <v>0</v>
      </c>
      <c r="C125" s="1">
        <f t="shared" si="366"/>
        <v>1</v>
      </c>
      <c r="D125" s="1">
        <f t="shared" si="367"/>
        <v>1</v>
      </c>
      <c r="E125" s="1">
        <f t="shared" si="368"/>
        <v>1</v>
      </c>
      <c r="F125" s="1">
        <f t="shared" si="369"/>
        <v>1</v>
      </c>
      <c r="G125" s="1">
        <f t="shared" si="370"/>
        <v>0</v>
      </c>
      <c r="H125" s="1">
        <f t="shared" si="371"/>
        <v>1</v>
      </c>
      <c r="I125" s="1">
        <f t="shared" si="372"/>
        <v>1</v>
      </c>
      <c r="J125" s="1">
        <f t="shared" si="373"/>
        <v>1</v>
      </c>
      <c r="K125" s="1">
        <f t="shared" si="374"/>
        <v>0</v>
      </c>
      <c r="L125" s="1">
        <f t="shared" si="375"/>
        <v>0</v>
      </c>
      <c r="M125" s="1">
        <f t="shared" si="376"/>
        <v>0</v>
      </c>
      <c r="N125" s="1">
        <f t="shared" si="377"/>
        <v>1</v>
      </c>
      <c r="O125" s="1">
        <f t="shared" si="378"/>
        <v>1</v>
      </c>
      <c r="P125" s="1">
        <f t="shared" si="379"/>
        <v>1</v>
      </c>
      <c r="Q125" s="1">
        <f t="shared" si="380"/>
        <v>1</v>
      </c>
      <c r="R125" s="1">
        <f t="shared" si="381"/>
        <v>0</v>
      </c>
      <c r="S125" s="1">
        <f t="shared" si="382"/>
        <v>0</v>
      </c>
      <c r="T125" s="1">
        <f t="shared" si="383"/>
        <v>1</v>
      </c>
      <c r="U125" s="1">
        <f t="shared" si="384"/>
        <v>1</v>
      </c>
      <c r="V125" s="1">
        <f t="shared" si="385"/>
        <v>1</v>
      </c>
      <c r="W125" s="1">
        <f t="shared" si="386"/>
        <v>1</v>
      </c>
      <c r="X125" s="1">
        <f t="shared" si="387"/>
        <v>1</v>
      </c>
      <c r="Y125" s="1">
        <f t="shared" si="388"/>
        <v>0</v>
      </c>
      <c r="Z125" s="1">
        <f t="shared" si="389"/>
        <v>0</v>
      </c>
      <c r="AA125" s="1">
        <f t="shared" si="390"/>
        <v>0</v>
      </c>
      <c r="AB125" s="1">
        <f t="shared" si="391"/>
        <v>1</v>
      </c>
      <c r="AC125" s="1">
        <f t="shared" si="392"/>
        <v>0</v>
      </c>
      <c r="AD125" s="1">
        <f t="shared" si="393"/>
        <v>1</v>
      </c>
      <c r="AE125" s="1">
        <f t="shared" si="394"/>
        <v>0</v>
      </c>
      <c r="AF125" s="1">
        <f t="shared" si="395"/>
        <v>1</v>
      </c>
      <c r="AG125" s="1">
        <f t="shared" si="396"/>
        <v>0</v>
      </c>
      <c r="AH125" s="1">
        <f t="shared" si="397"/>
        <v>0</v>
      </c>
      <c r="AI125" s="1">
        <f t="shared" si="398"/>
        <v>0</v>
      </c>
      <c r="AJ125" s="1">
        <f t="shared" si="399"/>
        <v>0</v>
      </c>
      <c r="AK125" s="1">
        <f t="shared" si="400"/>
        <v>0</v>
      </c>
    </row>
    <row r="126" spans="1:37" hidden="1" x14ac:dyDescent="0.35">
      <c r="A126" s="301"/>
      <c r="B126" s="1">
        <f t="shared" si="365"/>
        <v>0</v>
      </c>
      <c r="C126" s="1">
        <f t="shared" si="366"/>
        <v>1</v>
      </c>
      <c r="D126" s="1">
        <f t="shared" si="367"/>
        <v>1</v>
      </c>
      <c r="E126" s="1">
        <f t="shared" si="368"/>
        <v>1</v>
      </c>
      <c r="F126" s="1">
        <f t="shared" si="369"/>
        <v>1</v>
      </c>
      <c r="G126" s="1">
        <f t="shared" si="370"/>
        <v>0</v>
      </c>
      <c r="H126" s="1">
        <f t="shared" si="371"/>
        <v>1</v>
      </c>
      <c r="I126" s="1">
        <f t="shared" si="372"/>
        <v>1</v>
      </c>
      <c r="J126" s="1">
        <f t="shared" si="373"/>
        <v>1</v>
      </c>
      <c r="K126" s="1">
        <f t="shared" si="374"/>
        <v>0</v>
      </c>
      <c r="L126" s="1">
        <f t="shared" si="375"/>
        <v>0</v>
      </c>
      <c r="M126" s="1">
        <f t="shared" si="376"/>
        <v>0</v>
      </c>
      <c r="N126" s="1">
        <f t="shared" si="377"/>
        <v>1</v>
      </c>
      <c r="O126" s="1">
        <f t="shared" si="378"/>
        <v>1</v>
      </c>
      <c r="P126" s="1">
        <f t="shared" si="379"/>
        <v>1</v>
      </c>
      <c r="Q126" s="1">
        <f t="shared" si="380"/>
        <v>1</v>
      </c>
      <c r="R126" s="1">
        <f t="shared" si="381"/>
        <v>0</v>
      </c>
      <c r="S126" s="1">
        <f t="shared" si="382"/>
        <v>0</v>
      </c>
      <c r="T126" s="1">
        <f t="shared" si="383"/>
        <v>1</v>
      </c>
      <c r="U126" s="1">
        <f t="shared" si="384"/>
        <v>1</v>
      </c>
      <c r="V126" s="1">
        <f t="shared" si="385"/>
        <v>1</v>
      </c>
      <c r="W126" s="1">
        <f t="shared" si="386"/>
        <v>1</v>
      </c>
      <c r="X126" s="1">
        <f t="shared" si="387"/>
        <v>1</v>
      </c>
      <c r="Y126" s="1">
        <f t="shared" si="388"/>
        <v>0</v>
      </c>
      <c r="Z126" s="1">
        <f t="shared" si="389"/>
        <v>0</v>
      </c>
      <c r="AA126" s="1">
        <f t="shared" si="390"/>
        <v>0</v>
      </c>
      <c r="AB126" s="1">
        <f t="shared" si="391"/>
        <v>1</v>
      </c>
      <c r="AC126" s="1">
        <f t="shared" si="392"/>
        <v>0</v>
      </c>
      <c r="AD126" s="1">
        <f t="shared" si="393"/>
        <v>1</v>
      </c>
      <c r="AE126" s="1">
        <f t="shared" si="394"/>
        <v>0</v>
      </c>
      <c r="AF126" s="1">
        <f t="shared" si="395"/>
        <v>1</v>
      </c>
      <c r="AG126" s="1">
        <f t="shared" si="396"/>
        <v>0</v>
      </c>
      <c r="AH126" s="1">
        <f t="shared" si="397"/>
        <v>0</v>
      </c>
      <c r="AI126" s="1">
        <f t="shared" si="398"/>
        <v>0</v>
      </c>
      <c r="AJ126" s="1">
        <f t="shared" si="399"/>
        <v>0</v>
      </c>
      <c r="AK126" s="1">
        <f t="shared" si="400"/>
        <v>0</v>
      </c>
    </row>
    <row r="127" spans="1:37" hidden="1" x14ac:dyDescent="0.35">
      <c r="A127" s="301"/>
      <c r="B127" s="1">
        <f t="shared" si="365"/>
        <v>0</v>
      </c>
      <c r="C127" s="1">
        <f t="shared" si="366"/>
        <v>1</v>
      </c>
      <c r="D127" s="1">
        <f t="shared" si="367"/>
        <v>1</v>
      </c>
      <c r="E127" s="1">
        <f t="shared" si="368"/>
        <v>1</v>
      </c>
      <c r="F127" s="1">
        <f t="shared" si="369"/>
        <v>1</v>
      </c>
      <c r="G127" s="1">
        <f t="shared" si="370"/>
        <v>0</v>
      </c>
      <c r="H127" s="1">
        <f t="shared" si="371"/>
        <v>1</v>
      </c>
      <c r="I127" s="1">
        <f t="shared" si="372"/>
        <v>1</v>
      </c>
      <c r="J127" s="1">
        <f t="shared" si="373"/>
        <v>1</v>
      </c>
      <c r="K127" s="1">
        <f t="shared" si="374"/>
        <v>0</v>
      </c>
      <c r="L127" s="1">
        <f t="shared" si="375"/>
        <v>0</v>
      </c>
      <c r="M127" s="1">
        <f t="shared" si="376"/>
        <v>0</v>
      </c>
      <c r="N127" s="1">
        <f t="shared" si="377"/>
        <v>1</v>
      </c>
      <c r="O127" s="1">
        <f t="shared" si="378"/>
        <v>1</v>
      </c>
      <c r="P127" s="1">
        <f t="shared" si="379"/>
        <v>1</v>
      </c>
      <c r="Q127" s="1">
        <f t="shared" si="380"/>
        <v>1</v>
      </c>
      <c r="R127" s="1">
        <f t="shared" si="381"/>
        <v>0</v>
      </c>
      <c r="S127" s="1">
        <f t="shared" si="382"/>
        <v>0</v>
      </c>
      <c r="T127" s="1">
        <f t="shared" si="383"/>
        <v>1</v>
      </c>
      <c r="U127" s="1">
        <f t="shared" si="384"/>
        <v>1</v>
      </c>
      <c r="V127" s="1">
        <f t="shared" si="385"/>
        <v>1</v>
      </c>
      <c r="W127" s="1">
        <f t="shared" si="386"/>
        <v>1</v>
      </c>
      <c r="X127" s="1">
        <f t="shared" si="387"/>
        <v>1</v>
      </c>
      <c r="Y127" s="1">
        <f t="shared" si="388"/>
        <v>0</v>
      </c>
      <c r="Z127" s="1">
        <f t="shared" si="389"/>
        <v>0</v>
      </c>
      <c r="AA127" s="1">
        <f t="shared" si="390"/>
        <v>0</v>
      </c>
      <c r="AB127" s="1">
        <f t="shared" si="391"/>
        <v>1</v>
      </c>
      <c r="AC127" s="1">
        <f t="shared" si="392"/>
        <v>0</v>
      </c>
      <c r="AD127" s="1">
        <f t="shared" si="393"/>
        <v>1</v>
      </c>
      <c r="AE127" s="1">
        <f t="shared" si="394"/>
        <v>0</v>
      </c>
      <c r="AF127" s="1">
        <f t="shared" si="395"/>
        <v>1</v>
      </c>
      <c r="AG127" s="1">
        <f t="shared" si="396"/>
        <v>0</v>
      </c>
      <c r="AH127" s="1">
        <f t="shared" si="397"/>
        <v>0</v>
      </c>
      <c r="AI127" s="1">
        <f t="shared" si="398"/>
        <v>0</v>
      </c>
      <c r="AJ127" s="1">
        <f t="shared" si="399"/>
        <v>0</v>
      </c>
      <c r="AK127" s="1">
        <f t="shared" si="400"/>
        <v>0</v>
      </c>
    </row>
    <row r="128" spans="1:37" hidden="1" x14ac:dyDescent="0.35">
      <c r="A128" s="301"/>
      <c r="B128" s="1">
        <f t="shared" si="365"/>
        <v>0</v>
      </c>
      <c r="C128" s="1">
        <f t="shared" si="366"/>
        <v>1</v>
      </c>
      <c r="D128" s="1">
        <f t="shared" si="367"/>
        <v>1</v>
      </c>
      <c r="E128" s="1">
        <f t="shared" si="368"/>
        <v>1</v>
      </c>
      <c r="F128" s="1">
        <f t="shared" si="369"/>
        <v>1</v>
      </c>
      <c r="G128" s="1">
        <f t="shared" si="370"/>
        <v>0</v>
      </c>
      <c r="H128" s="1">
        <f t="shared" si="371"/>
        <v>1</v>
      </c>
      <c r="I128" s="1">
        <f t="shared" si="372"/>
        <v>1</v>
      </c>
      <c r="J128" s="1">
        <f t="shared" si="373"/>
        <v>1</v>
      </c>
      <c r="K128" s="1">
        <f t="shared" si="374"/>
        <v>0</v>
      </c>
      <c r="L128" s="1">
        <f t="shared" si="375"/>
        <v>0</v>
      </c>
      <c r="M128" s="1">
        <f t="shared" si="376"/>
        <v>0</v>
      </c>
      <c r="N128" s="1">
        <f t="shared" si="377"/>
        <v>1</v>
      </c>
      <c r="O128" s="1">
        <f t="shared" si="378"/>
        <v>1</v>
      </c>
      <c r="P128" s="1">
        <f t="shared" si="379"/>
        <v>1</v>
      </c>
      <c r="Q128" s="1">
        <f t="shared" si="380"/>
        <v>1</v>
      </c>
      <c r="R128" s="1">
        <f t="shared" si="381"/>
        <v>0</v>
      </c>
      <c r="S128" s="1">
        <f t="shared" si="382"/>
        <v>0</v>
      </c>
      <c r="T128" s="1">
        <f t="shared" si="383"/>
        <v>1</v>
      </c>
      <c r="U128" s="1">
        <f t="shared" si="384"/>
        <v>1</v>
      </c>
      <c r="V128" s="1">
        <f t="shared" si="385"/>
        <v>1</v>
      </c>
      <c r="W128" s="1">
        <f t="shared" si="386"/>
        <v>1</v>
      </c>
      <c r="X128" s="1">
        <f t="shared" si="387"/>
        <v>1</v>
      </c>
      <c r="Y128" s="1">
        <f t="shared" si="388"/>
        <v>0</v>
      </c>
      <c r="Z128" s="1">
        <f t="shared" si="389"/>
        <v>0</v>
      </c>
      <c r="AA128" s="1">
        <f t="shared" si="390"/>
        <v>0</v>
      </c>
      <c r="AB128" s="1">
        <f t="shared" si="391"/>
        <v>1</v>
      </c>
      <c r="AC128" s="1">
        <f t="shared" si="392"/>
        <v>0</v>
      </c>
      <c r="AD128" s="1">
        <f t="shared" si="393"/>
        <v>1</v>
      </c>
      <c r="AE128" s="1">
        <f t="shared" si="394"/>
        <v>0</v>
      </c>
      <c r="AF128" s="1">
        <f t="shared" si="395"/>
        <v>1</v>
      </c>
      <c r="AG128" s="1">
        <f t="shared" si="396"/>
        <v>0</v>
      </c>
      <c r="AH128" s="1">
        <f t="shared" si="397"/>
        <v>0</v>
      </c>
      <c r="AI128" s="1">
        <f t="shared" si="398"/>
        <v>0</v>
      </c>
      <c r="AJ128" s="1">
        <f t="shared" si="399"/>
        <v>0</v>
      </c>
      <c r="AK128" s="1">
        <f t="shared" si="400"/>
        <v>0</v>
      </c>
    </row>
    <row r="129" spans="1:37" hidden="1" x14ac:dyDescent="0.35">
      <c r="A129" s="301"/>
      <c r="B129" s="1">
        <f t="shared" si="365"/>
        <v>0</v>
      </c>
      <c r="C129" s="1">
        <f t="shared" si="366"/>
        <v>1</v>
      </c>
      <c r="D129" s="1">
        <f t="shared" si="367"/>
        <v>1</v>
      </c>
      <c r="E129" s="1">
        <f t="shared" si="368"/>
        <v>1</v>
      </c>
      <c r="F129" s="1">
        <f t="shared" si="369"/>
        <v>1</v>
      </c>
      <c r="G129" s="1">
        <f t="shared" si="370"/>
        <v>0</v>
      </c>
      <c r="H129" s="1">
        <f t="shared" si="371"/>
        <v>1</v>
      </c>
      <c r="I129" s="1">
        <f t="shared" si="372"/>
        <v>1</v>
      </c>
      <c r="J129" s="1">
        <f t="shared" si="373"/>
        <v>1</v>
      </c>
      <c r="K129" s="1">
        <f t="shared" si="374"/>
        <v>0</v>
      </c>
      <c r="L129" s="1">
        <f t="shared" si="375"/>
        <v>0</v>
      </c>
      <c r="M129" s="1">
        <f t="shared" si="376"/>
        <v>0</v>
      </c>
      <c r="N129" s="1">
        <f t="shared" si="377"/>
        <v>1</v>
      </c>
      <c r="O129" s="1">
        <f t="shared" si="378"/>
        <v>1</v>
      </c>
      <c r="P129" s="1">
        <f t="shared" si="379"/>
        <v>1</v>
      </c>
      <c r="Q129" s="1">
        <f t="shared" si="380"/>
        <v>1</v>
      </c>
      <c r="R129" s="1">
        <f t="shared" si="381"/>
        <v>0</v>
      </c>
      <c r="S129" s="1">
        <f t="shared" si="382"/>
        <v>0</v>
      </c>
      <c r="T129" s="1">
        <f t="shared" si="383"/>
        <v>1</v>
      </c>
      <c r="U129" s="1">
        <f t="shared" si="384"/>
        <v>1</v>
      </c>
      <c r="V129" s="1">
        <f t="shared" si="385"/>
        <v>1</v>
      </c>
      <c r="W129" s="1">
        <f t="shared" si="386"/>
        <v>1</v>
      </c>
      <c r="X129" s="1">
        <f t="shared" si="387"/>
        <v>1</v>
      </c>
      <c r="Y129" s="1">
        <f t="shared" si="388"/>
        <v>0</v>
      </c>
      <c r="Z129" s="1">
        <f t="shared" si="389"/>
        <v>0</v>
      </c>
      <c r="AA129" s="1">
        <f t="shared" si="390"/>
        <v>0</v>
      </c>
      <c r="AB129" s="1">
        <f t="shared" si="391"/>
        <v>1</v>
      </c>
      <c r="AC129" s="1">
        <f t="shared" si="392"/>
        <v>0</v>
      </c>
      <c r="AD129" s="1">
        <f t="shared" si="393"/>
        <v>1</v>
      </c>
      <c r="AE129" s="1">
        <f t="shared" si="394"/>
        <v>0</v>
      </c>
      <c r="AF129" s="1">
        <f t="shared" si="395"/>
        <v>1</v>
      </c>
      <c r="AG129" s="1">
        <f t="shared" si="396"/>
        <v>0</v>
      </c>
      <c r="AH129" s="1">
        <f t="shared" si="397"/>
        <v>0</v>
      </c>
      <c r="AI129" s="1">
        <f t="shared" si="398"/>
        <v>0</v>
      </c>
      <c r="AJ129" s="1">
        <f t="shared" si="399"/>
        <v>0</v>
      </c>
      <c r="AK129" s="1">
        <f t="shared" si="400"/>
        <v>0</v>
      </c>
    </row>
    <row r="130" spans="1:37" hidden="1" x14ac:dyDescent="0.35">
      <c r="A130" s="301"/>
      <c r="B130" s="1">
        <f t="shared" si="365"/>
        <v>0</v>
      </c>
      <c r="C130" s="1">
        <f t="shared" si="366"/>
        <v>1</v>
      </c>
      <c r="D130" s="1">
        <f t="shared" si="367"/>
        <v>1</v>
      </c>
      <c r="E130" s="1">
        <f t="shared" si="368"/>
        <v>1</v>
      </c>
      <c r="F130" s="1">
        <f t="shared" si="369"/>
        <v>1</v>
      </c>
      <c r="G130" s="1">
        <f t="shared" si="370"/>
        <v>0</v>
      </c>
      <c r="H130" s="1">
        <f t="shared" si="371"/>
        <v>1</v>
      </c>
      <c r="I130" s="1">
        <f t="shared" si="372"/>
        <v>1</v>
      </c>
      <c r="J130" s="1">
        <f t="shared" si="373"/>
        <v>1</v>
      </c>
      <c r="K130" s="1">
        <f t="shared" si="374"/>
        <v>0</v>
      </c>
      <c r="L130" s="1">
        <f t="shared" si="375"/>
        <v>0</v>
      </c>
      <c r="M130" s="1">
        <f t="shared" si="376"/>
        <v>0</v>
      </c>
      <c r="N130" s="1">
        <f t="shared" si="377"/>
        <v>1</v>
      </c>
      <c r="O130" s="1">
        <f t="shared" si="378"/>
        <v>1</v>
      </c>
      <c r="P130" s="1">
        <f t="shared" si="379"/>
        <v>1</v>
      </c>
      <c r="Q130" s="1">
        <f t="shared" si="380"/>
        <v>1</v>
      </c>
      <c r="R130" s="1">
        <f t="shared" si="381"/>
        <v>0</v>
      </c>
      <c r="S130" s="1">
        <f t="shared" si="382"/>
        <v>0</v>
      </c>
      <c r="T130" s="1">
        <f t="shared" si="383"/>
        <v>1</v>
      </c>
      <c r="U130" s="1">
        <f t="shared" si="384"/>
        <v>1</v>
      </c>
      <c r="V130" s="1">
        <f t="shared" si="385"/>
        <v>1</v>
      </c>
      <c r="W130" s="1">
        <f t="shared" si="386"/>
        <v>1</v>
      </c>
      <c r="X130" s="1">
        <f t="shared" si="387"/>
        <v>1</v>
      </c>
      <c r="Y130" s="1">
        <f t="shared" si="388"/>
        <v>0</v>
      </c>
      <c r="Z130" s="1">
        <f t="shared" si="389"/>
        <v>0</v>
      </c>
      <c r="AA130" s="1">
        <f t="shared" si="390"/>
        <v>0</v>
      </c>
      <c r="AB130" s="1">
        <f t="shared" si="391"/>
        <v>1</v>
      </c>
      <c r="AC130" s="1">
        <f t="shared" si="392"/>
        <v>0</v>
      </c>
      <c r="AD130" s="1">
        <f t="shared" si="393"/>
        <v>1</v>
      </c>
      <c r="AE130" s="1">
        <f t="shared" si="394"/>
        <v>0</v>
      </c>
      <c r="AF130" s="1">
        <f t="shared" si="395"/>
        <v>1</v>
      </c>
      <c r="AG130" s="1">
        <f t="shared" si="396"/>
        <v>0</v>
      </c>
      <c r="AH130" s="1">
        <f t="shared" si="397"/>
        <v>0</v>
      </c>
      <c r="AI130" s="1">
        <f t="shared" si="398"/>
        <v>0</v>
      </c>
      <c r="AJ130" s="1">
        <f t="shared" si="399"/>
        <v>0</v>
      </c>
      <c r="AK130" s="1">
        <f t="shared" si="400"/>
        <v>0</v>
      </c>
    </row>
    <row r="131" spans="1:37" hidden="1" x14ac:dyDescent="0.35">
      <c r="A131" s="301"/>
      <c r="B131" s="1">
        <f t="shared" si="365"/>
        <v>0</v>
      </c>
      <c r="C131" s="1">
        <f t="shared" si="366"/>
        <v>1</v>
      </c>
      <c r="D131" s="1">
        <f t="shared" si="367"/>
        <v>1</v>
      </c>
      <c r="E131" s="1">
        <f t="shared" si="368"/>
        <v>1</v>
      </c>
      <c r="F131" s="1">
        <f t="shared" si="369"/>
        <v>1</v>
      </c>
      <c r="G131" s="1">
        <f t="shared" si="370"/>
        <v>0</v>
      </c>
      <c r="H131" s="1">
        <f t="shared" si="371"/>
        <v>1</v>
      </c>
      <c r="I131" s="1">
        <f t="shared" si="372"/>
        <v>1</v>
      </c>
      <c r="J131" s="1">
        <f t="shared" si="373"/>
        <v>1</v>
      </c>
      <c r="K131" s="1">
        <f t="shared" si="374"/>
        <v>0</v>
      </c>
      <c r="L131" s="1">
        <f t="shared" si="375"/>
        <v>0</v>
      </c>
      <c r="M131" s="1">
        <f t="shared" si="376"/>
        <v>0</v>
      </c>
      <c r="N131" s="1">
        <f t="shared" si="377"/>
        <v>1</v>
      </c>
      <c r="O131" s="1">
        <f t="shared" si="378"/>
        <v>1</v>
      </c>
      <c r="P131" s="1">
        <f t="shared" si="379"/>
        <v>1</v>
      </c>
      <c r="Q131" s="1">
        <f t="shared" si="380"/>
        <v>1</v>
      </c>
      <c r="R131" s="1">
        <f t="shared" si="381"/>
        <v>0</v>
      </c>
      <c r="S131" s="1">
        <f t="shared" si="382"/>
        <v>0</v>
      </c>
      <c r="T131" s="1">
        <f t="shared" si="383"/>
        <v>1</v>
      </c>
      <c r="U131" s="1">
        <f t="shared" si="384"/>
        <v>1</v>
      </c>
      <c r="V131" s="1">
        <f t="shared" si="385"/>
        <v>1</v>
      </c>
      <c r="W131" s="1">
        <f t="shared" si="386"/>
        <v>1</v>
      </c>
      <c r="X131" s="1">
        <f t="shared" si="387"/>
        <v>1</v>
      </c>
      <c r="Y131" s="1">
        <f t="shared" si="388"/>
        <v>0</v>
      </c>
      <c r="Z131" s="1">
        <f t="shared" si="389"/>
        <v>0</v>
      </c>
      <c r="AA131" s="1">
        <f t="shared" si="390"/>
        <v>0</v>
      </c>
      <c r="AB131" s="1">
        <f t="shared" si="391"/>
        <v>1</v>
      </c>
      <c r="AC131" s="1">
        <f t="shared" si="392"/>
        <v>0</v>
      </c>
      <c r="AD131" s="1">
        <f t="shared" si="393"/>
        <v>1</v>
      </c>
      <c r="AE131" s="1">
        <f t="shared" si="394"/>
        <v>0</v>
      </c>
      <c r="AF131" s="1">
        <f t="shared" si="395"/>
        <v>1</v>
      </c>
      <c r="AG131" s="1">
        <f t="shared" si="396"/>
        <v>0</v>
      </c>
      <c r="AH131" s="1">
        <f t="shared" si="397"/>
        <v>0</v>
      </c>
      <c r="AI131" s="1">
        <f t="shared" si="398"/>
        <v>0</v>
      </c>
      <c r="AJ131" s="1">
        <f t="shared" si="399"/>
        <v>0</v>
      </c>
      <c r="AK131" s="1">
        <f t="shared" si="400"/>
        <v>0</v>
      </c>
    </row>
    <row r="132" spans="1:37" hidden="1" x14ac:dyDescent="0.35">
      <c r="A132" s="301"/>
      <c r="B132" s="1">
        <f t="shared" si="365"/>
        <v>0</v>
      </c>
      <c r="C132" s="1">
        <f t="shared" si="366"/>
        <v>1</v>
      </c>
      <c r="D132" s="1">
        <f t="shared" si="367"/>
        <v>1</v>
      </c>
      <c r="E132" s="1">
        <f t="shared" si="368"/>
        <v>1</v>
      </c>
      <c r="F132" s="1">
        <f t="shared" si="369"/>
        <v>1</v>
      </c>
      <c r="G132" s="1">
        <f t="shared" si="370"/>
        <v>0</v>
      </c>
      <c r="H132" s="1">
        <f t="shared" si="371"/>
        <v>1</v>
      </c>
      <c r="I132" s="1">
        <f t="shared" si="372"/>
        <v>1</v>
      </c>
      <c r="J132" s="1">
        <f t="shared" si="373"/>
        <v>1</v>
      </c>
      <c r="K132" s="1">
        <f t="shared" si="374"/>
        <v>0</v>
      </c>
      <c r="L132" s="1">
        <f t="shared" si="375"/>
        <v>0</v>
      </c>
      <c r="M132" s="1">
        <f t="shared" si="376"/>
        <v>0</v>
      </c>
      <c r="N132" s="1">
        <f t="shared" si="377"/>
        <v>1</v>
      </c>
      <c r="O132" s="1">
        <f t="shared" si="378"/>
        <v>1</v>
      </c>
      <c r="P132" s="1">
        <f t="shared" si="379"/>
        <v>1</v>
      </c>
      <c r="Q132" s="1">
        <f t="shared" si="380"/>
        <v>1</v>
      </c>
      <c r="R132" s="1">
        <f t="shared" si="381"/>
        <v>0</v>
      </c>
      <c r="S132" s="1">
        <f t="shared" si="382"/>
        <v>0</v>
      </c>
      <c r="T132" s="1">
        <f t="shared" si="383"/>
        <v>1</v>
      </c>
      <c r="U132" s="1">
        <f t="shared" si="384"/>
        <v>1</v>
      </c>
      <c r="V132" s="1">
        <f t="shared" si="385"/>
        <v>1</v>
      </c>
      <c r="W132" s="1">
        <f t="shared" si="386"/>
        <v>1</v>
      </c>
      <c r="X132" s="1">
        <f t="shared" si="387"/>
        <v>1</v>
      </c>
      <c r="Y132" s="1">
        <f t="shared" si="388"/>
        <v>0</v>
      </c>
      <c r="Z132" s="1">
        <f t="shared" si="389"/>
        <v>0</v>
      </c>
      <c r="AA132" s="1">
        <f t="shared" si="390"/>
        <v>0</v>
      </c>
      <c r="AB132" s="1">
        <f t="shared" si="391"/>
        <v>1</v>
      </c>
      <c r="AC132" s="1">
        <f t="shared" si="392"/>
        <v>0</v>
      </c>
      <c r="AD132" s="1">
        <f t="shared" si="393"/>
        <v>1</v>
      </c>
      <c r="AE132" s="1">
        <f t="shared" si="394"/>
        <v>0</v>
      </c>
      <c r="AF132" s="1">
        <f t="shared" si="395"/>
        <v>1</v>
      </c>
      <c r="AG132" s="1">
        <f t="shared" si="396"/>
        <v>0</v>
      </c>
      <c r="AH132" s="1">
        <f t="shared" si="397"/>
        <v>0</v>
      </c>
      <c r="AI132" s="1">
        <f t="shared" si="398"/>
        <v>0</v>
      </c>
      <c r="AJ132" s="1">
        <f t="shared" si="399"/>
        <v>0</v>
      </c>
      <c r="AK132" s="1">
        <f t="shared" si="400"/>
        <v>0</v>
      </c>
    </row>
    <row r="133" spans="1:37" hidden="1" x14ac:dyDescent="0.35">
      <c r="A133" s="301"/>
      <c r="B133" s="1">
        <f t="shared" si="365"/>
        <v>0</v>
      </c>
      <c r="C133" s="1">
        <f t="shared" si="366"/>
        <v>1</v>
      </c>
      <c r="D133" s="1">
        <f t="shared" si="367"/>
        <v>1</v>
      </c>
      <c r="E133" s="1">
        <f t="shared" si="368"/>
        <v>1</v>
      </c>
      <c r="F133" s="1">
        <f t="shared" si="369"/>
        <v>1</v>
      </c>
      <c r="G133" s="1">
        <f t="shared" si="370"/>
        <v>0</v>
      </c>
      <c r="H133" s="1">
        <f t="shared" si="371"/>
        <v>1</v>
      </c>
      <c r="I133" s="1">
        <f t="shared" si="372"/>
        <v>1</v>
      </c>
      <c r="J133" s="1">
        <f t="shared" si="373"/>
        <v>1</v>
      </c>
      <c r="K133" s="1">
        <f t="shared" si="374"/>
        <v>0</v>
      </c>
      <c r="L133" s="1">
        <f t="shared" si="375"/>
        <v>0</v>
      </c>
      <c r="M133" s="1">
        <f t="shared" si="376"/>
        <v>0</v>
      </c>
      <c r="N133" s="1">
        <f t="shared" si="377"/>
        <v>1</v>
      </c>
      <c r="O133" s="1">
        <f t="shared" si="378"/>
        <v>1</v>
      </c>
      <c r="P133" s="1">
        <f t="shared" si="379"/>
        <v>1</v>
      </c>
      <c r="Q133" s="1">
        <f t="shared" si="380"/>
        <v>1</v>
      </c>
      <c r="R133" s="1">
        <f t="shared" si="381"/>
        <v>0</v>
      </c>
      <c r="S133" s="1">
        <f t="shared" si="382"/>
        <v>0</v>
      </c>
      <c r="T133" s="1">
        <f t="shared" si="383"/>
        <v>1</v>
      </c>
      <c r="U133" s="1">
        <f t="shared" si="384"/>
        <v>1</v>
      </c>
      <c r="V133" s="1">
        <f t="shared" si="385"/>
        <v>1</v>
      </c>
      <c r="W133" s="1">
        <f t="shared" si="386"/>
        <v>1</v>
      </c>
      <c r="X133" s="1">
        <f t="shared" si="387"/>
        <v>1</v>
      </c>
      <c r="Y133" s="1">
        <f t="shared" si="388"/>
        <v>0</v>
      </c>
      <c r="Z133" s="1">
        <f t="shared" si="389"/>
        <v>0</v>
      </c>
      <c r="AA133" s="1">
        <f t="shared" si="390"/>
        <v>0</v>
      </c>
      <c r="AB133" s="1">
        <f t="shared" si="391"/>
        <v>1</v>
      </c>
      <c r="AC133" s="1">
        <f t="shared" si="392"/>
        <v>0</v>
      </c>
      <c r="AD133" s="1">
        <f t="shared" si="393"/>
        <v>1</v>
      </c>
      <c r="AE133" s="1">
        <f t="shared" si="394"/>
        <v>0</v>
      </c>
      <c r="AF133" s="1">
        <f t="shared" si="395"/>
        <v>1</v>
      </c>
      <c r="AG133" s="1">
        <f t="shared" si="396"/>
        <v>0</v>
      </c>
      <c r="AH133" s="1">
        <f t="shared" si="397"/>
        <v>0</v>
      </c>
      <c r="AI133" s="1">
        <f t="shared" si="398"/>
        <v>0</v>
      </c>
      <c r="AJ133" s="1">
        <f t="shared" si="399"/>
        <v>0</v>
      </c>
      <c r="AK133" s="1">
        <f t="shared" si="400"/>
        <v>0</v>
      </c>
    </row>
    <row r="134" spans="1:37" hidden="1" x14ac:dyDescent="0.35">
      <c r="A134" s="301"/>
      <c r="B134" s="1">
        <f t="shared" si="365"/>
        <v>0</v>
      </c>
      <c r="C134" s="1">
        <f t="shared" si="366"/>
        <v>1</v>
      </c>
      <c r="D134" s="1">
        <f t="shared" si="367"/>
        <v>1</v>
      </c>
      <c r="E134" s="1">
        <f t="shared" si="368"/>
        <v>1</v>
      </c>
      <c r="F134" s="1">
        <f t="shared" si="369"/>
        <v>1</v>
      </c>
      <c r="G134" s="1">
        <f t="shared" si="370"/>
        <v>0</v>
      </c>
      <c r="H134" s="1">
        <f t="shared" si="371"/>
        <v>1</v>
      </c>
      <c r="I134" s="1">
        <f t="shared" si="372"/>
        <v>1</v>
      </c>
      <c r="J134" s="1">
        <f t="shared" si="373"/>
        <v>1</v>
      </c>
      <c r="K134" s="1">
        <f t="shared" si="374"/>
        <v>0</v>
      </c>
      <c r="L134" s="1">
        <f t="shared" si="375"/>
        <v>0</v>
      </c>
      <c r="M134" s="1">
        <f t="shared" si="376"/>
        <v>0</v>
      </c>
      <c r="N134" s="1">
        <f t="shared" si="377"/>
        <v>1</v>
      </c>
      <c r="O134" s="1">
        <f t="shared" si="378"/>
        <v>1</v>
      </c>
      <c r="P134" s="1">
        <f t="shared" si="379"/>
        <v>1</v>
      </c>
      <c r="Q134" s="1">
        <f t="shared" si="380"/>
        <v>1</v>
      </c>
      <c r="R134" s="1">
        <f t="shared" si="381"/>
        <v>0</v>
      </c>
      <c r="S134" s="1">
        <f t="shared" si="382"/>
        <v>0</v>
      </c>
      <c r="T134" s="1">
        <f t="shared" si="383"/>
        <v>1</v>
      </c>
      <c r="U134" s="1">
        <f t="shared" si="384"/>
        <v>1</v>
      </c>
      <c r="V134" s="1">
        <f t="shared" si="385"/>
        <v>1</v>
      </c>
      <c r="W134" s="1">
        <f t="shared" si="386"/>
        <v>1</v>
      </c>
      <c r="X134" s="1">
        <f t="shared" si="387"/>
        <v>1</v>
      </c>
      <c r="Y134" s="1">
        <f t="shared" si="388"/>
        <v>0</v>
      </c>
      <c r="Z134" s="1">
        <f t="shared" si="389"/>
        <v>0</v>
      </c>
      <c r="AA134" s="1">
        <f t="shared" si="390"/>
        <v>0</v>
      </c>
      <c r="AB134" s="1">
        <f t="shared" si="391"/>
        <v>1</v>
      </c>
      <c r="AC134" s="1">
        <f t="shared" si="392"/>
        <v>0</v>
      </c>
      <c r="AD134" s="1">
        <f t="shared" si="393"/>
        <v>1</v>
      </c>
      <c r="AE134" s="1">
        <f t="shared" si="394"/>
        <v>0</v>
      </c>
      <c r="AF134" s="1">
        <f t="shared" si="395"/>
        <v>1</v>
      </c>
      <c r="AG134" s="1">
        <f t="shared" si="396"/>
        <v>0</v>
      </c>
      <c r="AH134" s="1">
        <f t="shared" si="397"/>
        <v>0</v>
      </c>
      <c r="AI134" s="1">
        <f t="shared" si="398"/>
        <v>0</v>
      </c>
      <c r="AJ134" s="1">
        <f t="shared" si="399"/>
        <v>0</v>
      </c>
      <c r="AK134" s="1">
        <f t="shared" si="400"/>
        <v>0</v>
      </c>
    </row>
    <row r="135" spans="1:37" hidden="1" x14ac:dyDescent="0.35">
      <c r="A135" s="301"/>
      <c r="B135" s="1">
        <f t="shared" si="365"/>
        <v>0</v>
      </c>
      <c r="C135" s="1">
        <f t="shared" si="366"/>
        <v>1</v>
      </c>
      <c r="D135" s="1">
        <f t="shared" si="367"/>
        <v>1</v>
      </c>
      <c r="E135" s="1">
        <f t="shared" si="368"/>
        <v>1</v>
      </c>
      <c r="F135" s="1">
        <f t="shared" si="369"/>
        <v>1</v>
      </c>
      <c r="G135" s="1">
        <f t="shared" si="370"/>
        <v>0</v>
      </c>
      <c r="H135" s="1">
        <f t="shared" si="371"/>
        <v>1</v>
      </c>
      <c r="I135" s="1">
        <f t="shared" si="372"/>
        <v>1</v>
      </c>
      <c r="J135" s="1">
        <f t="shared" si="373"/>
        <v>1</v>
      </c>
      <c r="K135" s="1">
        <f t="shared" si="374"/>
        <v>0</v>
      </c>
      <c r="L135" s="1">
        <f t="shared" si="375"/>
        <v>0</v>
      </c>
      <c r="M135" s="1">
        <f t="shared" si="376"/>
        <v>0</v>
      </c>
      <c r="N135" s="1">
        <f t="shared" si="377"/>
        <v>1</v>
      </c>
      <c r="O135" s="1">
        <f t="shared" si="378"/>
        <v>1</v>
      </c>
      <c r="P135" s="1">
        <f t="shared" si="379"/>
        <v>1</v>
      </c>
      <c r="Q135" s="1">
        <f t="shared" si="380"/>
        <v>1</v>
      </c>
      <c r="R135" s="1">
        <f t="shared" si="381"/>
        <v>0</v>
      </c>
      <c r="S135" s="1">
        <f t="shared" si="382"/>
        <v>0</v>
      </c>
      <c r="T135" s="1">
        <f t="shared" si="383"/>
        <v>1</v>
      </c>
      <c r="U135" s="1">
        <f t="shared" si="384"/>
        <v>1</v>
      </c>
      <c r="V135" s="1">
        <f t="shared" si="385"/>
        <v>1</v>
      </c>
      <c r="W135" s="1">
        <f t="shared" si="386"/>
        <v>1</v>
      </c>
      <c r="X135" s="1">
        <f t="shared" si="387"/>
        <v>1</v>
      </c>
      <c r="Y135" s="1">
        <f t="shared" si="388"/>
        <v>0</v>
      </c>
      <c r="Z135" s="1">
        <f t="shared" si="389"/>
        <v>0</v>
      </c>
      <c r="AA135" s="1">
        <f t="shared" si="390"/>
        <v>0</v>
      </c>
      <c r="AB135" s="1">
        <f t="shared" si="391"/>
        <v>1</v>
      </c>
      <c r="AC135" s="1">
        <f t="shared" si="392"/>
        <v>0</v>
      </c>
      <c r="AD135" s="1">
        <f t="shared" si="393"/>
        <v>1</v>
      </c>
      <c r="AE135" s="1">
        <f t="shared" si="394"/>
        <v>0</v>
      </c>
      <c r="AF135" s="1">
        <f t="shared" si="395"/>
        <v>1</v>
      </c>
      <c r="AG135" s="1">
        <f t="shared" si="396"/>
        <v>0</v>
      </c>
      <c r="AH135" s="1">
        <f t="shared" si="397"/>
        <v>0</v>
      </c>
      <c r="AI135" s="1">
        <f t="shared" si="398"/>
        <v>0</v>
      </c>
      <c r="AJ135" s="1">
        <f t="shared" si="399"/>
        <v>0</v>
      </c>
      <c r="AK135" s="1">
        <f t="shared" si="400"/>
        <v>0</v>
      </c>
    </row>
    <row r="136" spans="1:37" hidden="1" x14ac:dyDescent="0.35">
      <c r="A136" s="301"/>
      <c r="B136" s="1">
        <f t="shared" si="365"/>
        <v>0</v>
      </c>
      <c r="C136" s="1">
        <f t="shared" si="366"/>
        <v>1</v>
      </c>
      <c r="D136" s="1">
        <f t="shared" si="367"/>
        <v>1</v>
      </c>
      <c r="E136" s="1">
        <f t="shared" si="368"/>
        <v>1</v>
      </c>
      <c r="F136" s="1">
        <f t="shared" si="369"/>
        <v>1</v>
      </c>
      <c r="G136" s="1">
        <f t="shared" si="370"/>
        <v>0</v>
      </c>
      <c r="H136" s="1">
        <f t="shared" si="371"/>
        <v>1</v>
      </c>
      <c r="I136" s="1">
        <f t="shared" si="372"/>
        <v>1</v>
      </c>
      <c r="J136" s="1">
        <f t="shared" si="373"/>
        <v>1</v>
      </c>
      <c r="K136" s="1">
        <f t="shared" si="374"/>
        <v>0</v>
      </c>
      <c r="L136" s="1">
        <f t="shared" si="375"/>
        <v>0</v>
      </c>
      <c r="M136" s="1">
        <f t="shared" si="376"/>
        <v>0</v>
      </c>
      <c r="N136" s="1">
        <f t="shared" si="377"/>
        <v>1</v>
      </c>
      <c r="O136" s="1">
        <f t="shared" si="378"/>
        <v>1</v>
      </c>
      <c r="P136" s="1">
        <f t="shared" si="379"/>
        <v>1</v>
      </c>
      <c r="Q136" s="1">
        <f t="shared" si="380"/>
        <v>1</v>
      </c>
      <c r="R136" s="1">
        <f t="shared" si="381"/>
        <v>0</v>
      </c>
      <c r="S136" s="1">
        <f t="shared" si="382"/>
        <v>0</v>
      </c>
      <c r="T136" s="1">
        <f t="shared" si="383"/>
        <v>1</v>
      </c>
      <c r="U136" s="1">
        <f t="shared" si="384"/>
        <v>1</v>
      </c>
      <c r="V136" s="1">
        <f t="shared" si="385"/>
        <v>1</v>
      </c>
      <c r="W136" s="1">
        <f t="shared" si="386"/>
        <v>1</v>
      </c>
      <c r="X136" s="1">
        <f t="shared" si="387"/>
        <v>1</v>
      </c>
      <c r="Y136" s="1">
        <f t="shared" si="388"/>
        <v>0</v>
      </c>
      <c r="Z136" s="1">
        <f t="shared" si="389"/>
        <v>0</v>
      </c>
      <c r="AA136" s="1">
        <f t="shared" si="390"/>
        <v>0</v>
      </c>
      <c r="AB136" s="1">
        <f t="shared" si="391"/>
        <v>1</v>
      </c>
      <c r="AC136" s="1">
        <f t="shared" si="392"/>
        <v>0</v>
      </c>
      <c r="AD136" s="1">
        <f t="shared" si="393"/>
        <v>1</v>
      </c>
      <c r="AE136" s="1">
        <f t="shared" si="394"/>
        <v>0</v>
      </c>
      <c r="AF136" s="1">
        <f t="shared" si="395"/>
        <v>1</v>
      </c>
      <c r="AG136" s="1">
        <f t="shared" si="396"/>
        <v>0</v>
      </c>
      <c r="AH136" s="1">
        <f t="shared" si="397"/>
        <v>0</v>
      </c>
      <c r="AI136" s="1">
        <f t="shared" si="398"/>
        <v>0</v>
      </c>
      <c r="AJ136" s="1">
        <f t="shared" si="399"/>
        <v>0</v>
      </c>
      <c r="AK136" s="1">
        <f t="shared" si="400"/>
        <v>0</v>
      </c>
    </row>
    <row r="137" spans="1:37" hidden="1" x14ac:dyDescent="0.35">
      <c r="A137" s="301"/>
      <c r="B137" s="1">
        <f t="shared" si="365"/>
        <v>0</v>
      </c>
      <c r="C137" s="1">
        <f t="shared" si="366"/>
        <v>1</v>
      </c>
      <c r="D137" s="1">
        <f t="shared" si="367"/>
        <v>1</v>
      </c>
      <c r="E137" s="1">
        <f t="shared" si="368"/>
        <v>1</v>
      </c>
      <c r="F137" s="1">
        <f t="shared" si="369"/>
        <v>1</v>
      </c>
      <c r="G137" s="1">
        <f t="shared" si="370"/>
        <v>0</v>
      </c>
      <c r="H137" s="1">
        <f t="shared" si="371"/>
        <v>1</v>
      </c>
      <c r="I137" s="1">
        <f t="shared" si="372"/>
        <v>1</v>
      </c>
      <c r="J137" s="1">
        <f t="shared" si="373"/>
        <v>1</v>
      </c>
      <c r="K137" s="1">
        <f t="shared" si="374"/>
        <v>0</v>
      </c>
      <c r="L137" s="1">
        <f t="shared" si="375"/>
        <v>0</v>
      </c>
      <c r="M137" s="1">
        <f t="shared" si="376"/>
        <v>0</v>
      </c>
      <c r="N137" s="1">
        <f t="shared" si="377"/>
        <v>1</v>
      </c>
      <c r="O137" s="1">
        <f t="shared" si="378"/>
        <v>1</v>
      </c>
      <c r="P137" s="1">
        <f t="shared" si="379"/>
        <v>1</v>
      </c>
      <c r="Q137" s="1">
        <f t="shared" si="380"/>
        <v>1</v>
      </c>
      <c r="R137" s="1">
        <f t="shared" si="381"/>
        <v>0</v>
      </c>
      <c r="S137" s="1">
        <f t="shared" si="382"/>
        <v>0</v>
      </c>
      <c r="T137" s="1">
        <f t="shared" si="383"/>
        <v>1</v>
      </c>
      <c r="U137" s="1">
        <f t="shared" si="384"/>
        <v>1</v>
      </c>
      <c r="V137" s="1">
        <f t="shared" si="385"/>
        <v>1</v>
      </c>
      <c r="W137" s="1">
        <f t="shared" si="386"/>
        <v>1</v>
      </c>
      <c r="X137" s="1">
        <f t="shared" si="387"/>
        <v>1</v>
      </c>
      <c r="Y137" s="1">
        <f t="shared" si="388"/>
        <v>0</v>
      </c>
      <c r="Z137" s="1">
        <f t="shared" si="389"/>
        <v>0</v>
      </c>
      <c r="AA137" s="1">
        <f t="shared" si="390"/>
        <v>0</v>
      </c>
      <c r="AB137" s="1">
        <f t="shared" si="391"/>
        <v>1</v>
      </c>
      <c r="AC137" s="1">
        <f t="shared" si="392"/>
        <v>0</v>
      </c>
      <c r="AD137" s="1">
        <f t="shared" si="393"/>
        <v>1</v>
      </c>
      <c r="AE137" s="1">
        <f t="shared" si="394"/>
        <v>0</v>
      </c>
      <c r="AF137" s="1">
        <f t="shared" si="395"/>
        <v>1</v>
      </c>
      <c r="AG137" s="1">
        <f t="shared" si="396"/>
        <v>0</v>
      </c>
      <c r="AH137" s="1">
        <f t="shared" si="397"/>
        <v>0</v>
      </c>
      <c r="AI137" s="1">
        <f t="shared" si="398"/>
        <v>0</v>
      </c>
      <c r="AJ137" s="1">
        <f t="shared" si="399"/>
        <v>0</v>
      </c>
      <c r="AK137" s="1">
        <f t="shared" si="400"/>
        <v>0</v>
      </c>
    </row>
    <row r="138" spans="1:37" hidden="1" x14ac:dyDescent="0.35">
      <c r="A138" s="301"/>
      <c r="B138" s="1">
        <f t="shared" si="365"/>
        <v>0</v>
      </c>
      <c r="C138" s="1">
        <f t="shared" si="366"/>
        <v>1</v>
      </c>
      <c r="D138" s="1">
        <f t="shared" si="367"/>
        <v>1</v>
      </c>
      <c r="E138" s="1">
        <f t="shared" si="368"/>
        <v>1</v>
      </c>
      <c r="F138" s="1">
        <f t="shared" si="369"/>
        <v>1</v>
      </c>
      <c r="G138" s="1">
        <f t="shared" si="370"/>
        <v>0</v>
      </c>
      <c r="H138" s="1">
        <f t="shared" si="371"/>
        <v>1</v>
      </c>
      <c r="I138" s="1">
        <f t="shared" si="372"/>
        <v>1</v>
      </c>
      <c r="J138" s="1">
        <f t="shared" si="373"/>
        <v>1</v>
      </c>
      <c r="K138" s="1">
        <f t="shared" si="374"/>
        <v>0</v>
      </c>
      <c r="L138" s="1">
        <f t="shared" si="375"/>
        <v>0</v>
      </c>
      <c r="M138" s="1">
        <f t="shared" si="376"/>
        <v>0</v>
      </c>
      <c r="N138" s="1">
        <f t="shared" si="377"/>
        <v>1</v>
      </c>
      <c r="O138" s="1">
        <f t="shared" si="378"/>
        <v>1</v>
      </c>
      <c r="P138" s="1">
        <f t="shared" si="379"/>
        <v>1</v>
      </c>
      <c r="Q138" s="1">
        <f t="shared" si="380"/>
        <v>1</v>
      </c>
      <c r="R138" s="1">
        <f t="shared" si="381"/>
        <v>0</v>
      </c>
      <c r="S138" s="1">
        <f t="shared" si="382"/>
        <v>0</v>
      </c>
      <c r="T138" s="1">
        <f t="shared" si="383"/>
        <v>1</v>
      </c>
      <c r="U138" s="1">
        <f t="shared" si="384"/>
        <v>1</v>
      </c>
      <c r="V138" s="1">
        <f t="shared" si="385"/>
        <v>1</v>
      </c>
      <c r="W138" s="1">
        <f t="shared" si="386"/>
        <v>1</v>
      </c>
      <c r="X138" s="1">
        <f t="shared" si="387"/>
        <v>1</v>
      </c>
      <c r="Y138" s="1">
        <f t="shared" si="388"/>
        <v>0</v>
      </c>
      <c r="Z138" s="1">
        <f t="shared" si="389"/>
        <v>0</v>
      </c>
      <c r="AA138" s="1">
        <f t="shared" si="390"/>
        <v>0</v>
      </c>
      <c r="AB138" s="1">
        <f t="shared" si="391"/>
        <v>1</v>
      </c>
      <c r="AC138" s="1">
        <f t="shared" si="392"/>
        <v>0</v>
      </c>
      <c r="AD138" s="1">
        <f t="shared" si="393"/>
        <v>1</v>
      </c>
      <c r="AE138" s="1">
        <f t="shared" si="394"/>
        <v>0</v>
      </c>
      <c r="AF138" s="1">
        <f t="shared" si="395"/>
        <v>1</v>
      </c>
      <c r="AG138" s="1">
        <f t="shared" si="396"/>
        <v>0</v>
      </c>
      <c r="AH138" s="1">
        <f t="shared" si="397"/>
        <v>0</v>
      </c>
      <c r="AI138" s="1">
        <f t="shared" si="398"/>
        <v>0</v>
      </c>
      <c r="AJ138" s="1">
        <f t="shared" si="399"/>
        <v>0</v>
      </c>
      <c r="AK138" s="1">
        <f t="shared" si="400"/>
        <v>0</v>
      </c>
    </row>
    <row r="139" spans="1:37" hidden="1" x14ac:dyDescent="0.35">
      <c r="A139" s="301"/>
      <c r="B139" s="1">
        <f t="shared" si="365"/>
        <v>0</v>
      </c>
      <c r="C139" s="1">
        <f t="shared" si="366"/>
        <v>1</v>
      </c>
      <c r="D139" s="1">
        <f t="shared" si="367"/>
        <v>1</v>
      </c>
      <c r="E139" s="1">
        <f t="shared" si="368"/>
        <v>1</v>
      </c>
      <c r="F139" s="1">
        <f t="shared" si="369"/>
        <v>1</v>
      </c>
      <c r="G139" s="1">
        <f t="shared" si="370"/>
        <v>0</v>
      </c>
      <c r="H139" s="1">
        <f t="shared" si="371"/>
        <v>1</v>
      </c>
      <c r="I139" s="1">
        <f t="shared" si="372"/>
        <v>1</v>
      </c>
      <c r="J139" s="1">
        <f t="shared" si="373"/>
        <v>1</v>
      </c>
      <c r="K139" s="1">
        <f t="shared" si="374"/>
        <v>0</v>
      </c>
      <c r="L139" s="1">
        <f t="shared" si="375"/>
        <v>0</v>
      </c>
      <c r="M139" s="1">
        <f t="shared" si="376"/>
        <v>0</v>
      </c>
      <c r="N139" s="1">
        <f t="shared" si="377"/>
        <v>1</v>
      </c>
      <c r="O139" s="1">
        <f t="shared" si="378"/>
        <v>1</v>
      </c>
      <c r="P139" s="1">
        <f t="shared" si="379"/>
        <v>1</v>
      </c>
      <c r="Q139" s="1">
        <f t="shared" si="380"/>
        <v>1</v>
      </c>
      <c r="R139" s="1">
        <f t="shared" si="381"/>
        <v>0</v>
      </c>
      <c r="S139" s="1">
        <f t="shared" si="382"/>
        <v>0</v>
      </c>
      <c r="T139" s="1">
        <f t="shared" si="383"/>
        <v>1</v>
      </c>
      <c r="U139" s="1">
        <f t="shared" si="384"/>
        <v>1</v>
      </c>
      <c r="V139" s="1">
        <f t="shared" si="385"/>
        <v>1</v>
      </c>
      <c r="W139" s="1">
        <f t="shared" si="386"/>
        <v>1</v>
      </c>
      <c r="X139" s="1">
        <f t="shared" si="387"/>
        <v>1</v>
      </c>
      <c r="Y139" s="1">
        <f t="shared" si="388"/>
        <v>0</v>
      </c>
      <c r="Z139" s="1">
        <f t="shared" si="389"/>
        <v>0</v>
      </c>
      <c r="AA139" s="1">
        <f t="shared" si="390"/>
        <v>0</v>
      </c>
      <c r="AB139" s="1">
        <f t="shared" si="391"/>
        <v>1</v>
      </c>
      <c r="AC139" s="1">
        <f t="shared" si="392"/>
        <v>0</v>
      </c>
      <c r="AD139" s="1">
        <f t="shared" si="393"/>
        <v>1</v>
      </c>
      <c r="AE139" s="1">
        <f t="shared" si="394"/>
        <v>0</v>
      </c>
      <c r="AF139" s="1">
        <f t="shared" si="395"/>
        <v>1</v>
      </c>
      <c r="AG139" s="1">
        <f t="shared" si="396"/>
        <v>0</v>
      </c>
      <c r="AH139" s="1">
        <f t="shared" si="397"/>
        <v>0</v>
      </c>
      <c r="AI139" s="1">
        <f t="shared" si="398"/>
        <v>0</v>
      </c>
      <c r="AJ139" s="1">
        <f t="shared" si="399"/>
        <v>0</v>
      </c>
      <c r="AK139" s="1">
        <f t="shared" si="400"/>
        <v>0</v>
      </c>
    </row>
    <row r="140" spans="1:37" hidden="1" x14ac:dyDescent="0.35">
      <c r="A140" s="301"/>
      <c r="B140" s="1">
        <f t="shared" si="365"/>
        <v>0</v>
      </c>
      <c r="C140" s="1">
        <f t="shared" si="366"/>
        <v>1</v>
      </c>
      <c r="D140" s="1">
        <f t="shared" si="367"/>
        <v>1</v>
      </c>
      <c r="E140" s="1">
        <f t="shared" si="368"/>
        <v>1</v>
      </c>
      <c r="F140" s="1">
        <f t="shared" si="369"/>
        <v>1</v>
      </c>
      <c r="G140" s="1">
        <f t="shared" si="370"/>
        <v>0</v>
      </c>
      <c r="H140" s="1">
        <f t="shared" si="371"/>
        <v>1</v>
      </c>
      <c r="I140" s="1">
        <f t="shared" si="372"/>
        <v>1</v>
      </c>
      <c r="J140" s="1">
        <f t="shared" si="373"/>
        <v>1</v>
      </c>
      <c r="K140" s="1">
        <f t="shared" si="374"/>
        <v>0</v>
      </c>
      <c r="L140" s="1">
        <f t="shared" si="375"/>
        <v>0</v>
      </c>
      <c r="M140" s="1">
        <f t="shared" si="376"/>
        <v>0</v>
      </c>
      <c r="N140" s="1">
        <f t="shared" si="377"/>
        <v>1</v>
      </c>
      <c r="O140" s="1">
        <f t="shared" si="378"/>
        <v>1</v>
      </c>
      <c r="P140" s="1">
        <f t="shared" si="379"/>
        <v>1</v>
      </c>
      <c r="Q140" s="1">
        <f t="shared" si="380"/>
        <v>1</v>
      </c>
      <c r="R140" s="1">
        <f t="shared" si="381"/>
        <v>0</v>
      </c>
      <c r="S140" s="1">
        <f t="shared" si="382"/>
        <v>0</v>
      </c>
      <c r="T140" s="1">
        <f t="shared" si="383"/>
        <v>1</v>
      </c>
      <c r="U140" s="1">
        <f t="shared" si="384"/>
        <v>1</v>
      </c>
      <c r="V140" s="1">
        <f t="shared" si="385"/>
        <v>1</v>
      </c>
      <c r="W140" s="1">
        <f t="shared" si="386"/>
        <v>1</v>
      </c>
      <c r="X140" s="1">
        <f t="shared" si="387"/>
        <v>1</v>
      </c>
      <c r="Y140" s="1">
        <f t="shared" si="388"/>
        <v>0</v>
      </c>
      <c r="Z140" s="1">
        <f t="shared" si="389"/>
        <v>0</v>
      </c>
      <c r="AA140" s="1">
        <f t="shared" si="390"/>
        <v>0</v>
      </c>
      <c r="AB140" s="1">
        <f t="shared" si="391"/>
        <v>1</v>
      </c>
      <c r="AC140" s="1">
        <f t="shared" si="392"/>
        <v>0</v>
      </c>
      <c r="AD140" s="1">
        <f t="shared" si="393"/>
        <v>1</v>
      </c>
      <c r="AE140" s="1">
        <f t="shared" si="394"/>
        <v>0</v>
      </c>
      <c r="AF140" s="1">
        <f t="shared" si="395"/>
        <v>1</v>
      </c>
      <c r="AG140" s="1">
        <f t="shared" si="396"/>
        <v>0</v>
      </c>
      <c r="AH140" s="1">
        <f t="shared" si="397"/>
        <v>0</v>
      </c>
      <c r="AI140" s="1">
        <f t="shared" si="398"/>
        <v>0</v>
      </c>
      <c r="AJ140" s="1">
        <f t="shared" si="399"/>
        <v>0</v>
      </c>
      <c r="AK140" s="1">
        <f t="shared" si="400"/>
        <v>0</v>
      </c>
    </row>
    <row r="141" spans="1:37" hidden="1" x14ac:dyDescent="0.35">
      <c r="A141" s="301"/>
      <c r="B141" s="1">
        <f t="shared" si="365"/>
        <v>0</v>
      </c>
      <c r="C141" s="1">
        <f t="shared" si="366"/>
        <v>1</v>
      </c>
      <c r="D141" s="1">
        <f t="shared" si="367"/>
        <v>1</v>
      </c>
      <c r="E141" s="1">
        <f t="shared" si="368"/>
        <v>1</v>
      </c>
      <c r="F141" s="1">
        <f t="shared" si="369"/>
        <v>1</v>
      </c>
      <c r="G141" s="1">
        <f t="shared" si="370"/>
        <v>0</v>
      </c>
      <c r="H141" s="1">
        <f t="shared" si="371"/>
        <v>1</v>
      </c>
      <c r="I141" s="1">
        <f t="shared" si="372"/>
        <v>1</v>
      </c>
      <c r="J141" s="1">
        <f t="shared" si="373"/>
        <v>1</v>
      </c>
      <c r="K141" s="1">
        <f t="shared" si="374"/>
        <v>0</v>
      </c>
      <c r="L141" s="1">
        <f t="shared" si="375"/>
        <v>0</v>
      </c>
      <c r="M141" s="1">
        <f t="shared" si="376"/>
        <v>0</v>
      </c>
      <c r="N141" s="1">
        <f t="shared" si="377"/>
        <v>1</v>
      </c>
      <c r="O141" s="1">
        <f t="shared" si="378"/>
        <v>1</v>
      </c>
      <c r="P141" s="1">
        <f t="shared" si="379"/>
        <v>1</v>
      </c>
      <c r="Q141" s="1">
        <f t="shared" si="380"/>
        <v>1</v>
      </c>
      <c r="R141" s="1">
        <f t="shared" si="381"/>
        <v>0</v>
      </c>
      <c r="S141" s="1">
        <f t="shared" si="382"/>
        <v>0</v>
      </c>
      <c r="T141" s="1">
        <f t="shared" si="383"/>
        <v>1</v>
      </c>
      <c r="U141" s="1">
        <f t="shared" si="384"/>
        <v>1</v>
      </c>
      <c r="V141" s="1">
        <f t="shared" si="385"/>
        <v>1</v>
      </c>
      <c r="W141" s="1">
        <f t="shared" si="386"/>
        <v>1</v>
      </c>
      <c r="X141" s="1">
        <f t="shared" si="387"/>
        <v>1</v>
      </c>
      <c r="Y141" s="1">
        <f t="shared" si="388"/>
        <v>0</v>
      </c>
      <c r="Z141" s="1">
        <f t="shared" si="389"/>
        <v>0</v>
      </c>
      <c r="AA141" s="1">
        <f t="shared" si="390"/>
        <v>0</v>
      </c>
      <c r="AB141" s="1">
        <f t="shared" si="391"/>
        <v>1</v>
      </c>
      <c r="AC141" s="1">
        <f t="shared" si="392"/>
        <v>0</v>
      </c>
      <c r="AD141" s="1">
        <f t="shared" si="393"/>
        <v>1</v>
      </c>
      <c r="AE141" s="1">
        <f t="shared" si="394"/>
        <v>0</v>
      </c>
      <c r="AF141" s="1">
        <f t="shared" si="395"/>
        <v>1</v>
      </c>
      <c r="AG141" s="1">
        <f t="shared" si="396"/>
        <v>0</v>
      </c>
      <c r="AH141" s="1">
        <f t="shared" si="397"/>
        <v>0</v>
      </c>
      <c r="AI141" s="1">
        <f t="shared" si="398"/>
        <v>0</v>
      </c>
      <c r="AJ141" s="1">
        <f t="shared" si="399"/>
        <v>0</v>
      </c>
      <c r="AK141" s="1">
        <f t="shared" si="400"/>
        <v>0</v>
      </c>
    </row>
    <row r="142" spans="1:37" hidden="1" x14ac:dyDescent="0.35">
      <c r="A142" s="301"/>
      <c r="B142" s="1">
        <f t="shared" si="365"/>
        <v>0</v>
      </c>
      <c r="C142" s="1">
        <f t="shared" si="366"/>
        <v>1</v>
      </c>
      <c r="D142" s="1">
        <f t="shared" si="367"/>
        <v>1</v>
      </c>
      <c r="E142" s="1">
        <f t="shared" si="368"/>
        <v>1</v>
      </c>
      <c r="F142" s="1">
        <f t="shared" si="369"/>
        <v>1</v>
      </c>
      <c r="G142" s="1">
        <f t="shared" si="370"/>
        <v>0</v>
      </c>
      <c r="H142" s="1">
        <f t="shared" si="371"/>
        <v>1</v>
      </c>
      <c r="I142" s="1">
        <f t="shared" si="372"/>
        <v>1</v>
      </c>
      <c r="J142" s="1">
        <f t="shared" si="373"/>
        <v>1</v>
      </c>
      <c r="K142" s="1">
        <f t="shared" si="374"/>
        <v>0</v>
      </c>
      <c r="L142" s="1">
        <f t="shared" si="375"/>
        <v>0</v>
      </c>
      <c r="M142" s="1">
        <f t="shared" si="376"/>
        <v>0</v>
      </c>
      <c r="N142" s="1">
        <f t="shared" si="377"/>
        <v>1</v>
      </c>
      <c r="O142" s="1">
        <f t="shared" si="378"/>
        <v>1</v>
      </c>
      <c r="P142" s="1">
        <f t="shared" si="379"/>
        <v>1</v>
      </c>
      <c r="Q142" s="1">
        <f t="shared" si="380"/>
        <v>1</v>
      </c>
      <c r="R142" s="1">
        <f t="shared" si="381"/>
        <v>0</v>
      </c>
      <c r="S142" s="1">
        <f t="shared" si="382"/>
        <v>0</v>
      </c>
      <c r="T142" s="1">
        <f t="shared" si="383"/>
        <v>1</v>
      </c>
      <c r="U142" s="1">
        <f t="shared" si="384"/>
        <v>1</v>
      </c>
      <c r="V142" s="1">
        <f t="shared" si="385"/>
        <v>1</v>
      </c>
      <c r="W142" s="1">
        <f t="shared" si="386"/>
        <v>1</v>
      </c>
      <c r="X142" s="1">
        <f t="shared" si="387"/>
        <v>1</v>
      </c>
      <c r="Y142" s="1">
        <f t="shared" si="388"/>
        <v>0</v>
      </c>
      <c r="Z142" s="1">
        <f t="shared" si="389"/>
        <v>0</v>
      </c>
      <c r="AA142" s="1">
        <f t="shared" si="390"/>
        <v>0</v>
      </c>
      <c r="AB142" s="1">
        <f t="shared" si="391"/>
        <v>1</v>
      </c>
      <c r="AC142" s="1">
        <f t="shared" si="392"/>
        <v>0</v>
      </c>
      <c r="AD142" s="1">
        <f t="shared" si="393"/>
        <v>1</v>
      </c>
      <c r="AE142" s="1">
        <f t="shared" si="394"/>
        <v>0</v>
      </c>
      <c r="AF142" s="1">
        <f t="shared" si="395"/>
        <v>1</v>
      </c>
      <c r="AG142" s="1">
        <f t="shared" si="396"/>
        <v>0</v>
      </c>
      <c r="AH142" s="1">
        <f t="shared" si="397"/>
        <v>0</v>
      </c>
      <c r="AI142" s="1">
        <f t="shared" si="398"/>
        <v>0</v>
      </c>
      <c r="AJ142" s="1">
        <f t="shared" si="399"/>
        <v>0</v>
      </c>
      <c r="AK142" s="1">
        <f t="shared" si="400"/>
        <v>0</v>
      </c>
    </row>
    <row r="143" spans="1:37" hidden="1" x14ac:dyDescent="0.35">
      <c r="A143" s="301"/>
      <c r="B143" s="1">
        <f t="shared" si="365"/>
        <v>0</v>
      </c>
      <c r="C143" s="1">
        <f t="shared" si="366"/>
        <v>1</v>
      </c>
      <c r="D143" s="1">
        <f t="shared" si="367"/>
        <v>1</v>
      </c>
      <c r="E143" s="1">
        <f t="shared" si="368"/>
        <v>1</v>
      </c>
      <c r="F143" s="1">
        <f t="shared" si="369"/>
        <v>1</v>
      </c>
      <c r="G143" s="1">
        <f t="shared" si="370"/>
        <v>0</v>
      </c>
      <c r="H143" s="1">
        <f t="shared" si="371"/>
        <v>1</v>
      </c>
      <c r="I143" s="1">
        <f t="shared" si="372"/>
        <v>1</v>
      </c>
      <c r="J143" s="1">
        <f t="shared" si="373"/>
        <v>1</v>
      </c>
      <c r="K143" s="1">
        <f t="shared" si="374"/>
        <v>0</v>
      </c>
      <c r="L143" s="1">
        <f t="shared" si="375"/>
        <v>0</v>
      </c>
      <c r="M143" s="1">
        <f t="shared" si="376"/>
        <v>0</v>
      </c>
      <c r="N143" s="1">
        <f t="shared" si="377"/>
        <v>1</v>
      </c>
      <c r="O143" s="1">
        <f t="shared" si="378"/>
        <v>1</v>
      </c>
      <c r="P143" s="1">
        <f t="shared" si="379"/>
        <v>1</v>
      </c>
      <c r="Q143" s="1">
        <f t="shared" si="380"/>
        <v>1</v>
      </c>
      <c r="R143" s="1">
        <f t="shared" si="381"/>
        <v>0</v>
      </c>
      <c r="S143" s="1">
        <f t="shared" si="382"/>
        <v>0</v>
      </c>
      <c r="T143" s="1">
        <f t="shared" si="383"/>
        <v>1</v>
      </c>
      <c r="U143" s="1">
        <f t="shared" si="384"/>
        <v>1</v>
      </c>
      <c r="V143" s="1">
        <f t="shared" si="385"/>
        <v>1</v>
      </c>
      <c r="W143" s="1">
        <f t="shared" si="386"/>
        <v>1</v>
      </c>
      <c r="X143" s="1">
        <f t="shared" si="387"/>
        <v>1</v>
      </c>
      <c r="Y143" s="1">
        <f t="shared" si="388"/>
        <v>0</v>
      </c>
      <c r="Z143" s="1">
        <f t="shared" si="389"/>
        <v>0</v>
      </c>
      <c r="AA143" s="1">
        <f t="shared" si="390"/>
        <v>0</v>
      </c>
      <c r="AB143" s="1">
        <f t="shared" si="391"/>
        <v>1</v>
      </c>
      <c r="AC143" s="1">
        <f t="shared" si="392"/>
        <v>0</v>
      </c>
      <c r="AD143" s="1">
        <f t="shared" si="393"/>
        <v>1</v>
      </c>
      <c r="AE143" s="1">
        <f t="shared" si="394"/>
        <v>0</v>
      </c>
      <c r="AF143" s="1">
        <f t="shared" si="395"/>
        <v>1</v>
      </c>
      <c r="AG143" s="1">
        <f t="shared" si="396"/>
        <v>0</v>
      </c>
      <c r="AH143" s="1">
        <f t="shared" si="397"/>
        <v>0</v>
      </c>
      <c r="AI143" s="1">
        <f t="shared" si="398"/>
        <v>0</v>
      </c>
      <c r="AJ143" s="1">
        <f t="shared" si="399"/>
        <v>0</v>
      </c>
      <c r="AK143" s="1">
        <f t="shared" si="400"/>
        <v>0</v>
      </c>
    </row>
    <row r="144" spans="1:37" hidden="1" x14ac:dyDescent="0.35">
      <c r="A144" s="301"/>
      <c r="B144" s="1">
        <f t="shared" si="365"/>
        <v>0</v>
      </c>
      <c r="C144" s="1">
        <f t="shared" si="366"/>
        <v>1</v>
      </c>
      <c r="D144" s="1">
        <f t="shared" si="367"/>
        <v>1</v>
      </c>
      <c r="E144" s="1">
        <f t="shared" si="368"/>
        <v>1</v>
      </c>
      <c r="F144" s="1">
        <f t="shared" si="369"/>
        <v>1</v>
      </c>
      <c r="G144" s="1">
        <f t="shared" si="370"/>
        <v>0</v>
      </c>
      <c r="H144" s="1">
        <f t="shared" si="371"/>
        <v>1</v>
      </c>
      <c r="I144" s="1">
        <f t="shared" si="372"/>
        <v>1</v>
      </c>
      <c r="J144" s="1">
        <f t="shared" si="373"/>
        <v>1</v>
      </c>
      <c r="K144" s="1">
        <f t="shared" si="374"/>
        <v>0</v>
      </c>
      <c r="L144" s="1">
        <f t="shared" si="375"/>
        <v>0</v>
      </c>
      <c r="M144" s="1">
        <f t="shared" si="376"/>
        <v>0</v>
      </c>
      <c r="N144" s="1">
        <f t="shared" si="377"/>
        <v>1</v>
      </c>
      <c r="O144" s="1">
        <f t="shared" si="378"/>
        <v>1</v>
      </c>
      <c r="P144" s="1">
        <f t="shared" si="379"/>
        <v>1</v>
      </c>
      <c r="Q144" s="1">
        <f t="shared" si="380"/>
        <v>1</v>
      </c>
      <c r="R144" s="1">
        <f t="shared" si="381"/>
        <v>0</v>
      </c>
      <c r="S144" s="1">
        <f t="shared" si="382"/>
        <v>0</v>
      </c>
      <c r="T144" s="1">
        <f t="shared" si="383"/>
        <v>1</v>
      </c>
      <c r="U144" s="1">
        <f t="shared" si="384"/>
        <v>1</v>
      </c>
      <c r="V144" s="1">
        <f t="shared" si="385"/>
        <v>1</v>
      </c>
      <c r="W144" s="1">
        <f t="shared" si="386"/>
        <v>1</v>
      </c>
      <c r="X144" s="1">
        <f t="shared" si="387"/>
        <v>1</v>
      </c>
      <c r="Y144" s="1">
        <f t="shared" si="388"/>
        <v>0</v>
      </c>
      <c r="Z144" s="1">
        <f t="shared" si="389"/>
        <v>0</v>
      </c>
      <c r="AA144" s="1">
        <f t="shared" si="390"/>
        <v>0</v>
      </c>
      <c r="AB144" s="1">
        <f t="shared" si="391"/>
        <v>1</v>
      </c>
      <c r="AC144" s="1">
        <f t="shared" si="392"/>
        <v>0</v>
      </c>
      <c r="AD144" s="1">
        <f t="shared" si="393"/>
        <v>1</v>
      </c>
      <c r="AE144" s="1">
        <f t="shared" si="394"/>
        <v>0</v>
      </c>
      <c r="AF144" s="1">
        <f t="shared" si="395"/>
        <v>1</v>
      </c>
      <c r="AG144" s="1">
        <f t="shared" si="396"/>
        <v>0</v>
      </c>
      <c r="AH144" s="1">
        <f t="shared" si="397"/>
        <v>0</v>
      </c>
      <c r="AI144" s="1">
        <f t="shared" si="398"/>
        <v>0</v>
      </c>
      <c r="AJ144" s="1">
        <f t="shared" si="399"/>
        <v>0</v>
      </c>
      <c r="AK144" s="1">
        <f t="shared" si="400"/>
        <v>0</v>
      </c>
    </row>
    <row r="145" spans="1:37" hidden="1" x14ac:dyDescent="0.35">
      <c r="A145" s="301"/>
      <c r="B145" s="1">
        <f t="shared" si="365"/>
        <v>0</v>
      </c>
      <c r="C145" s="1">
        <f t="shared" si="366"/>
        <v>1</v>
      </c>
      <c r="D145" s="1">
        <f t="shared" si="367"/>
        <v>1</v>
      </c>
      <c r="E145" s="1">
        <f t="shared" si="368"/>
        <v>1</v>
      </c>
      <c r="F145" s="1">
        <f t="shared" si="369"/>
        <v>1</v>
      </c>
      <c r="G145" s="1">
        <f t="shared" si="370"/>
        <v>0</v>
      </c>
      <c r="H145" s="1">
        <f t="shared" si="371"/>
        <v>1</v>
      </c>
      <c r="I145" s="1">
        <f t="shared" si="372"/>
        <v>1</v>
      </c>
      <c r="J145" s="1">
        <f t="shared" si="373"/>
        <v>1</v>
      </c>
      <c r="K145" s="1">
        <f t="shared" si="374"/>
        <v>0</v>
      </c>
      <c r="L145" s="1">
        <f t="shared" si="375"/>
        <v>0</v>
      </c>
      <c r="M145" s="1">
        <f t="shared" si="376"/>
        <v>0</v>
      </c>
      <c r="N145" s="1">
        <f t="shared" si="377"/>
        <v>1</v>
      </c>
      <c r="O145" s="1">
        <f t="shared" si="378"/>
        <v>1</v>
      </c>
      <c r="P145" s="1">
        <f t="shared" si="379"/>
        <v>1</v>
      </c>
      <c r="Q145" s="1">
        <f t="shared" si="380"/>
        <v>1</v>
      </c>
      <c r="R145" s="1">
        <f t="shared" si="381"/>
        <v>0</v>
      </c>
      <c r="S145" s="1">
        <f t="shared" si="382"/>
        <v>0</v>
      </c>
      <c r="T145" s="1">
        <f t="shared" si="383"/>
        <v>1</v>
      </c>
      <c r="U145" s="1">
        <f t="shared" si="384"/>
        <v>1</v>
      </c>
      <c r="V145" s="1">
        <f t="shared" si="385"/>
        <v>1</v>
      </c>
      <c r="W145" s="1">
        <f t="shared" si="386"/>
        <v>1</v>
      </c>
      <c r="X145" s="1">
        <f t="shared" si="387"/>
        <v>1</v>
      </c>
      <c r="Y145" s="1">
        <f t="shared" si="388"/>
        <v>0</v>
      </c>
      <c r="Z145" s="1">
        <f t="shared" si="389"/>
        <v>0</v>
      </c>
      <c r="AA145" s="1">
        <f t="shared" si="390"/>
        <v>0</v>
      </c>
      <c r="AB145" s="1">
        <f t="shared" si="391"/>
        <v>1</v>
      </c>
      <c r="AC145" s="1">
        <f t="shared" si="392"/>
        <v>0</v>
      </c>
      <c r="AD145" s="1">
        <f t="shared" si="393"/>
        <v>1</v>
      </c>
      <c r="AE145" s="1">
        <f t="shared" si="394"/>
        <v>0</v>
      </c>
      <c r="AF145" s="1">
        <f t="shared" si="395"/>
        <v>1</v>
      </c>
      <c r="AG145" s="1">
        <f t="shared" si="396"/>
        <v>0</v>
      </c>
      <c r="AH145" s="1">
        <f t="shared" si="397"/>
        <v>0</v>
      </c>
      <c r="AI145" s="1">
        <f t="shared" si="398"/>
        <v>0</v>
      </c>
      <c r="AJ145" s="1">
        <f t="shared" si="399"/>
        <v>0</v>
      </c>
      <c r="AK145" s="1">
        <f t="shared" si="400"/>
        <v>0</v>
      </c>
    </row>
    <row r="146" spans="1:37" hidden="1" x14ac:dyDescent="0.35">
      <c r="A146" s="302"/>
      <c r="B146" s="1">
        <f t="shared" si="365"/>
        <v>0</v>
      </c>
      <c r="C146" s="1">
        <f t="shared" si="366"/>
        <v>1</v>
      </c>
      <c r="D146" s="1">
        <f t="shared" si="367"/>
        <v>1</v>
      </c>
      <c r="E146" s="1">
        <f t="shared" si="368"/>
        <v>1</v>
      </c>
      <c r="F146" s="1">
        <f t="shared" si="369"/>
        <v>1</v>
      </c>
      <c r="G146" s="1">
        <f t="shared" si="370"/>
        <v>0</v>
      </c>
      <c r="H146" s="1">
        <f t="shared" si="371"/>
        <v>1</v>
      </c>
      <c r="I146" s="1">
        <f t="shared" si="372"/>
        <v>1</v>
      </c>
      <c r="J146" s="1">
        <f t="shared" si="373"/>
        <v>1</v>
      </c>
      <c r="K146" s="1">
        <f t="shared" si="374"/>
        <v>0</v>
      </c>
      <c r="L146" s="1">
        <f t="shared" si="375"/>
        <v>0</v>
      </c>
      <c r="M146" s="1">
        <f t="shared" si="376"/>
        <v>0</v>
      </c>
      <c r="N146" s="1">
        <f t="shared" si="377"/>
        <v>1</v>
      </c>
      <c r="O146" s="1">
        <f t="shared" si="378"/>
        <v>1</v>
      </c>
      <c r="P146" s="1">
        <f t="shared" si="379"/>
        <v>1</v>
      </c>
      <c r="Q146" s="1">
        <f t="shared" si="380"/>
        <v>1</v>
      </c>
      <c r="R146" s="1">
        <f t="shared" si="381"/>
        <v>0</v>
      </c>
      <c r="S146" s="1">
        <f t="shared" si="382"/>
        <v>0</v>
      </c>
      <c r="T146" s="1">
        <f t="shared" si="383"/>
        <v>1</v>
      </c>
      <c r="U146" s="1">
        <f t="shared" si="384"/>
        <v>1</v>
      </c>
      <c r="V146" s="1">
        <f t="shared" si="385"/>
        <v>1</v>
      </c>
      <c r="W146" s="1">
        <f t="shared" si="386"/>
        <v>1</v>
      </c>
      <c r="X146" s="1">
        <f t="shared" si="387"/>
        <v>1</v>
      </c>
      <c r="Y146" s="1">
        <f t="shared" si="388"/>
        <v>0</v>
      </c>
      <c r="Z146" s="1">
        <f t="shared" si="389"/>
        <v>0</v>
      </c>
      <c r="AA146" s="1">
        <f t="shared" si="390"/>
        <v>0</v>
      </c>
      <c r="AB146" s="1">
        <f t="shared" si="391"/>
        <v>1</v>
      </c>
      <c r="AC146" s="1">
        <f t="shared" si="392"/>
        <v>0</v>
      </c>
      <c r="AD146" s="1">
        <f t="shared" si="393"/>
        <v>1</v>
      </c>
      <c r="AE146" s="1">
        <f t="shared" si="394"/>
        <v>0</v>
      </c>
      <c r="AF146" s="1">
        <f t="shared" si="395"/>
        <v>1</v>
      </c>
      <c r="AG146" s="1">
        <f t="shared" si="396"/>
        <v>0</v>
      </c>
      <c r="AH146" s="1">
        <f t="shared" si="397"/>
        <v>0</v>
      </c>
      <c r="AI146" s="1">
        <f t="shared" si="398"/>
        <v>0</v>
      </c>
      <c r="AJ146" s="1">
        <f t="shared" si="399"/>
        <v>0</v>
      </c>
      <c r="AK146" s="1">
        <f t="shared" si="400"/>
        <v>0</v>
      </c>
    </row>
    <row r="147" spans="1:37" hidden="1" x14ac:dyDescent="0.35"/>
  </sheetData>
  <sheetProtection password="CE28" sheet="1" objects="1" scenarios="1" selectLockedCells="1"/>
  <mergeCells count="38">
    <mergeCell ref="A77:A81"/>
    <mergeCell ref="A83:A114"/>
    <mergeCell ref="A115:A146"/>
    <mergeCell ref="A52:A56"/>
    <mergeCell ref="A57:A61"/>
    <mergeCell ref="A62:A66"/>
    <mergeCell ref="A67:A71"/>
    <mergeCell ref="A72:A76"/>
    <mergeCell ref="A46:A50"/>
    <mergeCell ref="A21:A25"/>
    <mergeCell ref="A26:A30"/>
    <mergeCell ref="A31:A35"/>
    <mergeCell ref="A36:A40"/>
    <mergeCell ref="A41:A45"/>
    <mergeCell ref="AK1:AP1"/>
    <mergeCell ref="AK10:AP10"/>
    <mergeCell ref="AJ1:AJ2"/>
    <mergeCell ref="AJ10:AJ11"/>
    <mergeCell ref="W10:AB10"/>
    <mergeCell ref="W1:AB1"/>
    <mergeCell ref="AD1:AI1"/>
    <mergeCell ref="AD10:AI10"/>
    <mergeCell ref="A10:A11"/>
    <mergeCell ref="H10:H11"/>
    <mergeCell ref="O10:O11"/>
    <mergeCell ref="AC1:AC2"/>
    <mergeCell ref="V10:V11"/>
    <mergeCell ref="AC10:AC11"/>
    <mergeCell ref="B10:G10"/>
    <mergeCell ref="I1:N1"/>
    <mergeCell ref="I10:N10"/>
    <mergeCell ref="P1:U1"/>
    <mergeCell ref="P10:U10"/>
    <mergeCell ref="A1:A2"/>
    <mergeCell ref="H1:H2"/>
    <mergeCell ref="O1:O2"/>
    <mergeCell ref="V1:V2"/>
    <mergeCell ref="B1:G1"/>
  </mergeCells>
  <conditionalFormatting sqref="B4:G9 I4:N9 P4:U9 W4:AB9 AD4:AI9 AK4:AP9">
    <cfRule type="containsText" dxfId="9" priority="1" operator="containsText" text="0">
      <formula>NOT(ISERROR(SEARCH("0",B4)))</formula>
    </cfRule>
    <cfRule type="containsBlanks" dxfId="8" priority="2">
      <formula>LEN(TRIM(B4))=0</formula>
    </cfRule>
  </conditionalFormatting>
  <conditionalFormatting sqref="B13:G18 I13:N18 P13:U18 W13:AB18 AD13:AI18 AK13:AP18">
    <cfRule type="containsText" dxfId="7" priority="3" operator="containsText" text="0">
      <formula>NOT(ISERROR(SEARCH("0",B13)))</formula>
    </cfRule>
    <cfRule type="containsBlanks" dxfId="6" priority="4">
      <formula>LEN(TRIM(B13))=0</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H29"/>
  <sheetViews>
    <sheetView topLeftCell="A6" workbookViewId="0">
      <selection activeCell="A24" sqref="A24"/>
    </sheetView>
  </sheetViews>
  <sheetFormatPr defaultRowHeight="14.5" x14ac:dyDescent="0.35"/>
  <cols>
    <col min="1" max="1" width="5.26953125" bestFit="1" customWidth="1"/>
    <col min="2" max="2" width="8.81640625" bestFit="1" customWidth="1"/>
    <col min="3" max="3" width="20.453125" customWidth="1"/>
    <col min="7" max="7" width="16.453125" customWidth="1"/>
  </cols>
  <sheetData>
    <row r="1" spans="1:8" ht="78.75" customHeight="1" x14ac:dyDescent="0.35"/>
    <row r="2" spans="1:8" ht="15.5" x14ac:dyDescent="0.35">
      <c r="A2" s="391" t="s">
        <v>75</v>
      </c>
      <c r="B2" s="391"/>
      <c r="C2" s="391"/>
      <c r="D2" s="391"/>
      <c r="E2" s="391"/>
      <c r="F2" s="391"/>
      <c r="G2" s="391"/>
      <c r="H2" s="25"/>
    </row>
    <row r="3" spans="1:8" ht="15.5" x14ac:dyDescent="0.35">
      <c r="A3" s="391" t="str">
        <f>DATA!C5</f>
        <v>SMKN 1 Narmada</v>
      </c>
      <c r="B3" s="391"/>
      <c r="C3" s="391"/>
      <c r="D3" s="391"/>
      <c r="E3" s="391"/>
      <c r="F3" s="391"/>
      <c r="G3" s="391"/>
      <c r="H3" s="25"/>
    </row>
    <row r="4" spans="1:8" ht="15.5" x14ac:dyDescent="0.35">
      <c r="A4" s="391" t="str">
        <f>"TAHUN PELAJARAN "&amp;DATA!C7</f>
        <v>TAHUN PELAJARAN 2026/2027</v>
      </c>
      <c r="B4" s="391"/>
      <c r="C4" s="391"/>
      <c r="D4" s="391"/>
      <c r="E4" s="391"/>
      <c r="F4" s="391"/>
      <c r="G4" s="391"/>
      <c r="H4" s="25"/>
    </row>
    <row r="5" spans="1:8" x14ac:dyDescent="0.35">
      <c r="A5" s="23" t="s">
        <v>19</v>
      </c>
      <c r="B5" s="23" t="str">
        <f>DATA!C19</f>
        <v>Kamis</v>
      </c>
    </row>
    <row r="6" spans="1:8" ht="56" x14ac:dyDescent="0.35">
      <c r="A6" s="187" t="s">
        <v>30</v>
      </c>
      <c r="B6" s="188" t="s">
        <v>31</v>
      </c>
      <c r="C6" s="189" t="s">
        <v>20</v>
      </c>
      <c r="D6" s="190" t="s">
        <v>21</v>
      </c>
      <c r="E6" s="190" t="s">
        <v>22</v>
      </c>
      <c r="F6" s="190" t="s">
        <v>23</v>
      </c>
      <c r="G6" s="190" t="s">
        <v>34</v>
      </c>
    </row>
    <row r="7" spans="1:8" x14ac:dyDescent="0.35">
      <c r="A7" s="112">
        <v>1</v>
      </c>
      <c r="B7" s="393" t="s">
        <v>32</v>
      </c>
      <c r="C7" s="12" t="s">
        <v>24</v>
      </c>
      <c r="D7" s="10">
        <f>IF(B5="SENIN",COUNTIF(JULI1,"&gt;=0"),IF(B5="SELASA",COUNTIF(JULI2,"&gt;=0"),IF(B5="RABU",COUNTIF(JULI3,"&gt;=0"),IF(B5="KAMIS",COUNTIF(JULI4,"&gt;=0"),IF(B5="JUMAT",COUNTIF(JULI5,"&gt;=0"),COUNTIF(JULI6,"&gt;=0"))))))</f>
        <v>5</v>
      </c>
      <c r="E7" s="112">
        <f>IF(B5="SENIN",COUNTIF(JULI1,"=0"),IF(B5="SELASA",COUNTIF(JULI2,"=0"),IF(B5="RABU",COUNTIF(JULI3,"=0"),IF(B5="KAMIS",COUNTIF(JULI4,"=0"),IF(B5="JUMAT",COUNTIF(JULI5,"=0"),COUNTIF(JULI6,"=0"))))))</f>
        <v>3</v>
      </c>
      <c r="F7" s="112">
        <f>D7-E7</f>
        <v>2</v>
      </c>
      <c r="G7" s="1"/>
    </row>
    <row r="8" spans="1:8" x14ac:dyDescent="0.35">
      <c r="A8" s="112">
        <v>2</v>
      </c>
      <c r="B8" s="393"/>
      <c r="C8" s="12" t="s">
        <v>25</v>
      </c>
      <c r="D8" s="10">
        <f>IF(B5="SENIN",COUNTIF(AGUSTUS1,"&gt;=0"),IF(B5="SELASA",COUNTIF(AGUSTUS2,"&gt;=0"),IF(B5="RABU",COUNTIF(AGUSTUS3,"&gt;=0"),IF(B5="KAMIS",COUNTIF(AGUSTUS4,"&gt;=0"),IF(B5="JUMAT",COUNTIF(AGUSTUS5,"&gt;=0"),COUNTIF(AGUSTUS6,"&gt;=0"))))))</f>
        <v>4</v>
      </c>
      <c r="E8" s="112">
        <f>IF(B5="SENIN",COUNTIF(AGUSTUS1,"=0"),IF(B5="SELASA",COUNTIF(AGUSTUS2,"=0"),IF(B5="RABU",COUNTIF(AGUSTUS3,"=0"),IF(B5="KAMIS",COUNTIF(AGUSTUS4,"=0"),IF(B5="JUMAT",COUNTIF(AGUSTUS5,"=0"),COUNTIF(AGUSTUS6,"=0"))))))</f>
        <v>0</v>
      </c>
      <c r="F8" s="112">
        <f t="shared" ref="F8:F12" si="0">D8-E8</f>
        <v>4</v>
      </c>
      <c r="G8" s="1"/>
    </row>
    <row r="9" spans="1:8" x14ac:dyDescent="0.35">
      <c r="A9" s="112">
        <v>3</v>
      </c>
      <c r="B9" s="393"/>
      <c r="C9" s="12" t="s">
        <v>26</v>
      </c>
      <c r="D9" s="10">
        <f>IF(B5="SENIN",COUNTIF(SEPTEMBER1,"&gt;=0"),IF(B5="SELASA",COUNTIF(SEPTEMBER2,"&gt;=0"),IF(B5="RABU",COUNTIF(SEPTEMBER3,"&gt;=0"),IF(B5="KAMIS",COUNTIF(SEPTEMBER4,"&gt;=0"),IF(B5="JUMAT",COUNTIF(SEPTEMBER5,"&gt;=0"),COUNTIF(SEPTEMBER6,"&gt;=0"))))))</f>
        <v>5</v>
      </c>
      <c r="E9" s="112">
        <f>IF(B5="SENIN",COUNTIF(SEPTEMBER1,"=0"),IF(B5="SELASA",COUNTIF(SEPTEMBER2,"=0"),IF(B5="RABU",COUNTIF(SEPTEMBER3,"=0"),IF(B5="KAMIS",COUNTIF(SEPTEMBER4,"=0"),IF(B5="JUMAT",COUNTIF(SEPTEMBER5,"=0"),COUNTIF(SEPTEMBER6,"=0"))))))</f>
        <v>1</v>
      </c>
      <c r="F9" s="112">
        <f t="shared" si="0"/>
        <v>4</v>
      </c>
      <c r="G9" s="1"/>
    </row>
    <row r="10" spans="1:8" x14ac:dyDescent="0.35">
      <c r="A10" s="112">
        <v>4</v>
      </c>
      <c r="B10" s="393"/>
      <c r="C10" s="12" t="s">
        <v>27</v>
      </c>
      <c r="D10" s="10">
        <f>IF(B5="SENIN",COUNTIF(OKTOBER1,"&gt;=0"),IF(B5="SELASA",COUNTIF(OKTOBER2,"&gt;=0"),IF(B5="RABU",COUNTIF(OKTOBER3,"&gt;=0"),IF(B5="KAMIS",COUNTIF(OKTOBER4,"&gt;=0"),IF(B5="JUMAT",COUNTIF(OKTOBER5,"&gt;=0"),COUNTIF(OKTOBER6,"&gt;=0"))))))</f>
        <v>4</v>
      </c>
      <c r="E10" s="112">
        <f>IF(B5="SENIN",COUNTIF(OKTOBER1,"=0"),IF(B5="SELASA",COUNTIF(OKTOBER2,"=0"),IF(B5="RABU",COUNTIF(OKTOBER3,"=0"),IF(B5="KAMIS",COUNTIF(OKTOBER4,"=0"),IF(B5="JUMAT",COUNTIF(OKTOBER5,"=0"),COUNTIF(OKTOBER6,"=0"))))))</f>
        <v>0</v>
      </c>
      <c r="F10" s="112">
        <f t="shared" si="0"/>
        <v>4</v>
      </c>
      <c r="G10" s="1"/>
    </row>
    <row r="11" spans="1:8" ht="15" customHeight="1" x14ac:dyDescent="0.35">
      <c r="A11" s="112">
        <v>5</v>
      </c>
      <c r="B11" s="393"/>
      <c r="C11" s="12" t="s">
        <v>28</v>
      </c>
      <c r="D11" s="10">
        <f>IF(B5="SENIN",COUNTIF(NOVEMBER1,"&gt;=0"),IF(B5="SELASA",COUNTIF(NOVEMBER2,"&gt;=0"),IF(B5="RABU",COUNTIF(NOVEMBER3,"&gt;=0"),IF(B5="KAMIS",COUNTIF(NOVEMBER4,"&gt;=0"),IF(B5="JUMAT",COUNTIF(NOVEMBER5,"&gt;=0"),COUNTIF(NOVEMBER6,"&gt;=0"))))))</f>
        <v>4</v>
      </c>
      <c r="E11" s="112">
        <f>IF(B5="SENIN",COUNTIF(NOVEMBER1,"=0"),IF(B5="SELASA",COUNTIF(NOVEMBER2,"=0"),IF(B5="RABU",COUNTIF(NOVEMBER3,"=0"),IF(B5="KAMIS",COUNTIF(NOVEMBER4,"=0"),IF(B5="JUMAT",COUNTIF(NOVEMBER5,"=0"),COUNTIF(NOVEMBER6,"=0"))))))</f>
        <v>0</v>
      </c>
      <c r="F11" s="112">
        <f t="shared" si="0"/>
        <v>4</v>
      </c>
      <c r="G11" s="1"/>
    </row>
    <row r="12" spans="1:8" x14ac:dyDescent="0.35">
      <c r="A12" s="112">
        <v>6</v>
      </c>
      <c r="B12" s="393"/>
      <c r="C12" s="12" t="s">
        <v>29</v>
      </c>
      <c r="D12" s="11">
        <f>IF(B5="SENIN",COUNTIF(DESEMBER1,"&gt;=0"),IF(B5="SELASA",COUNTIF(DESEMBER2,"&gt;=0"),IF(B5="RABU",COUNTIF(DESEMBER3,"&gt;=0"),IF(B5="KAMIS",COUNTIF(DESEMBER4,"&gt;=0"),IF(B5="JUMAT",COUNTIF(DESEMBER5,"&gt;=0"),COUNTIF(DESEMBER6,"&gt;=0"))))))</f>
        <v>5</v>
      </c>
      <c r="E12" s="112">
        <f>IF(B5="SENIN",COUNTIF(DESEMBER1,"=0"),IF(B5="SELASA",COUNTIF(DESEMBER2,"=0"),IF(B5="RABU",COUNTIF(DESEMBER3,"=0"),IF(B5="KAMIS",COUNTIF(DESEMBER4,"=0"),IF(B5="JUMAT",COUNTIF(DESEMBER5,"=0"),COUNTIF(DESEMBER6,"=0"))))))</f>
        <v>5</v>
      </c>
      <c r="F12" s="112">
        <f t="shared" si="0"/>
        <v>0</v>
      </c>
      <c r="G12" s="1"/>
    </row>
    <row r="13" spans="1:8" ht="15" customHeight="1" x14ac:dyDescent="0.35">
      <c r="A13" s="392" t="s">
        <v>33</v>
      </c>
      <c r="B13" s="392"/>
      <c r="C13" s="394"/>
      <c r="D13" s="6">
        <f>SUM(D7:D12)</f>
        <v>27</v>
      </c>
      <c r="E13" s="6">
        <f>SUM(E7:E12)</f>
        <v>9</v>
      </c>
      <c r="F13" s="6">
        <f>SUM(F7:F12)</f>
        <v>18</v>
      </c>
      <c r="G13" s="7"/>
    </row>
    <row r="14" spans="1:8" ht="15" customHeight="1" x14ac:dyDescent="0.35">
      <c r="A14" s="112">
        <v>1</v>
      </c>
      <c r="B14" s="395" t="s">
        <v>35</v>
      </c>
      <c r="C14" s="2" t="s">
        <v>36</v>
      </c>
      <c r="D14" s="13">
        <f>IF(B5="SENIN",COUNTIF(JANUARI1,"&gt;=0"),IF(B5="SELASA",COUNTIF(JANUARI2,"&gt;=0"),IF(B5="RABU",COUNTIF(JANUARI3,"&gt;=0"),IF(B5="KAMIS",COUNTIF(JANUARI4,"&gt;=0"),IF(B5="JUMAT",COUNTIF(JANUARI5,"&gt;=0"),COUNTIF(JANUARI6,"&gt;=0"))))))</f>
        <v>4</v>
      </c>
      <c r="E14" s="112">
        <f>IF(B5="SENIN",COUNTIF(JANUARI1,"=0"),IF(B5="SELASA",COUNTIF(JANUARI2,"=0"),IF(B5="RABU",COUNTIF(JANUARI3,"=0"),IF(B5="KAMIS",COUNTIF(JANUARI4,"=0"),IF(B5="JUMAT",COUNTIF(JANUARI5,"=0"),COUNTIF(JANUARI6,"=0"))))))</f>
        <v>0</v>
      </c>
      <c r="F14" s="112">
        <f>D14-E14</f>
        <v>4</v>
      </c>
      <c r="G14" s="8"/>
    </row>
    <row r="15" spans="1:8" ht="15" customHeight="1" x14ac:dyDescent="0.35">
      <c r="A15" s="112">
        <v>2</v>
      </c>
      <c r="B15" s="395"/>
      <c r="C15" s="3" t="s">
        <v>37</v>
      </c>
      <c r="D15" s="112">
        <f>IF(B5="SENIN",COUNTIF(FEBRUARI1,"&gt;=0"),IF(B5="SELASA",COUNTIF(FEBRUARI2,"&gt;=0"),IF(B5="RABU",COUNTIF(FEBRUARI3,"&gt;=0"),IF(B5="KAMIS",COUNTIF(FEBRUARI4,"&gt;=0"),IF(B5="JUMAT",COUNTIF(FEBRUARI5,"&gt;=0"),COUNTIF(FEBRUARI6,"&gt;=0"))))))</f>
        <v>4</v>
      </c>
      <c r="E15" s="112">
        <f>IF(B5="SENIN",COUNTIF(FEBRUARI1,"=0"),IF(B5="SELASA",COUNTIF(FEBRUARI2,"=0"),IF(B5="RABU",COUNTIF(FEBRUARI3,"=0"),IF(B5="KAMIS",COUNTIF(FEBRUARI4,"=0"),IF(B5="JUMAT",COUNTIF(FEBRUARI5,"=0"),COUNTIF(FEBRUARI6,"=0"))))))</f>
        <v>1</v>
      </c>
      <c r="F15" s="112">
        <f t="shared" ref="F15:F19" si="1">D15-E15</f>
        <v>3</v>
      </c>
      <c r="G15" s="3"/>
    </row>
    <row r="16" spans="1:8" ht="15" customHeight="1" x14ac:dyDescent="0.35">
      <c r="A16" s="112">
        <v>3</v>
      </c>
      <c r="B16" s="395"/>
      <c r="C16" s="2" t="s">
        <v>38</v>
      </c>
      <c r="D16" s="112">
        <f>IF(B5="SENIN",COUNTIF(MARET1,"&gt;=0"),IF(B5="SELASA",COUNTIF(MARET2,"&gt;=0"),IF(B5="RABU",COUNTIF(MARET3,"&gt;=0"),IF(B5="KAMIS",COUNTIF(MARET4,"&gt;=0"),IF(B5="JUMAT",COUNTIF(MARET5,"&gt;=0"),COUNTIF(MARET6,"&gt;=0"))))))</f>
        <v>4</v>
      </c>
      <c r="E16" s="112">
        <f>IF(B5="SENIN",COUNTIF(MARET1,"=0"),IF(B5="SELASA",COUNTIF(MARET2,"=0"),IF(B5="RABU",COUNTIF(MARET3,"=0"),IF(B5="KAMIS",COUNTIF(MARET4,"=0"),IF(B5="JUMAT",COUNTIF(MARET5,"=0"),COUNTIF(MARET6,"=0"))))))</f>
        <v>0</v>
      </c>
      <c r="F16" s="112">
        <f t="shared" si="1"/>
        <v>4</v>
      </c>
      <c r="G16" s="8"/>
    </row>
    <row r="17" spans="1:7" x14ac:dyDescent="0.35">
      <c r="A17" s="112">
        <v>4</v>
      </c>
      <c r="B17" s="395"/>
      <c r="C17" s="2" t="s">
        <v>39</v>
      </c>
      <c r="D17" s="112">
        <f>IF(B5="SENIN",COUNTIF(APRIL1,"&gt;=0"),IF(B5="SELASA",COUNTIF(APRIL2,"&gt;=0"),IF(B5="RABU",COUNTIF(APRIL3,"&gt;=0"),IF(B5="KAMIS",COUNTIF(APRIL4,"&gt;=0"),IF(B5="JUMAT",COUNTIF(APRIL5,"&gt;=0"),COUNTIF(APRIL6,"&gt;=0"))))))</f>
        <v>5</v>
      </c>
      <c r="E17" s="112">
        <f>IF(B5="SENIN",COUNTIF(APRIL1,"=0"),IF(B5="SELASA",COUNTIF(APRIL2,"=0"),IF(B5="RABU",COUNTIF(APRIL3,"=0"),IF(B5="KAMIS",COUNTIF(APRIL4,"=0"),IF(B5="JUMAT",COUNTIF(APRIL5,"=0"),COUNTIF(APRIL6,"=0"))))))</f>
        <v>0</v>
      </c>
      <c r="F17" s="112">
        <f t="shared" si="1"/>
        <v>5</v>
      </c>
      <c r="G17" s="8"/>
    </row>
    <row r="18" spans="1:7" x14ac:dyDescent="0.35">
      <c r="A18" s="112">
        <v>5</v>
      </c>
      <c r="B18" s="395"/>
      <c r="C18" s="2" t="s">
        <v>40</v>
      </c>
      <c r="D18" s="112">
        <f>IF(B5="SENIN",COUNTIF(MEII1,"&gt;=0"),IF(B5="SELASA",COUNTIF(MEII2,"&gt;=0"),IF(B5="RABU",COUNTIF(MEII3,"&gt;=0"),IF(B5="KAMIS",COUNTIF(MEII4,"&gt;=0"),IF(B5="JUMAT",COUNTIF(MEII5,"&gt;=0"),COUNTIF(MEII6,"&gt;=0"))))))</f>
        <v>4</v>
      </c>
      <c r="E18" s="112">
        <f>IF(B5="SENIN",COUNTIF(MEII1,"=0"),IF(B5="SELASA",COUNTIF(MEII2,"=0"),IF(B5="RABU",COUNTIF(MEII3,"=0"),IF(B5="KAMIS",COUNTIF(MEII4,"=0"),IF(B5="JUMAT",COUNTIF(MEII5,"=0"),COUNTIF(MEII6,"=0"))))))</f>
        <v>2</v>
      </c>
      <c r="F18" s="112">
        <f t="shared" si="1"/>
        <v>2</v>
      </c>
      <c r="G18" s="9"/>
    </row>
    <row r="19" spans="1:7" x14ac:dyDescent="0.35">
      <c r="A19" s="112">
        <v>6</v>
      </c>
      <c r="B19" s="395"/>
      <c r="C19" s="4" t="s">
        <v>41</v>
      </c>
      <c r="D19" s="112">
        <f>IF(B5="SENIN",COUNTIF(JUNI1,"&gt;=0"),IF(B5="SELASA",COUNTIF(JUNI2,"&gt;=0"),IF(B5="RABU",COUNTIF(JUNI3,"&gt;=0"),IF(B5="KAMIS",COUNTIF(JUNI4,"&gt;=0"),IF(B5="JUMAT",COUNTIF(JUNI5,"&gt;=0"),COUNTIF(JUNI6,"&gt;=0"))))))</f>
        <v>4</v>
      </c>
      <c r="E19" s="112">
        <f>IF(B5="SENIN",COUNTIF(JUNI1,"=0"),IF(B5="SELASA",COUNTIF(JUNI2,"=0"),IF(B5="RABU",COUNTIF(JUNI3,"=0"),IF(B5="KAMIS",COUNTIF(JUNI4,"=0"),IF(B5="JUMAT",COUNTIF(JUNI5,"=0"),COUNTIF(JUNI6,"=0"))))))</f>
        <v>3</v>
      </c>
      <c r="F19" s="112">
        <f t="shared" si="1"/>
        <v>1</v>
      </c>
      <c r="G19" s="9"/>
    </row>
    <row r="20" spans="1:7" ht="15.5" x14ac:dyDescent="0.35">
      <c r="A20" s="392" t="s">
        <v>33</v>
      </c>
      <c r="B20" s="392"/>
      <c r="C20" s="392"/>
      <c r="D20" s="6">
        <f>SUM(D14:D19)</f>
        <v>25</v>
      </c>
      <c r="E20" s="6">
        <f t="shared" ref="E20:F20" si="2">SUM(E14:E19)</f>
        <v>6</v>
      </c>
      <c r="F20" s="6">
        <f t="shared" si="2"/>
        <v>19</v>
      </c>
      <c r="G20" s="7"/>
    </row>
    <row r="22" spans="1:7" x14ac:dyDescent="0.35">
      <c r="A22" s="14" t="s">
        <v>48</v>
      </c>
      <c r="B22" s="14"/>
      <c r="C22" s="14"/>
      <c r="D22" s="14"/>
      <c r="E22" s="14" t="str">
        <f>DATA!C6&amp;","&amp;DATA!C17</f>
        <v>Narmada,13 Juli 2026</v>
      </c>
      <c r="G22" s="14"/>
    </row>
    <row r="23" spans="1:7" x14ac:dyDescent="0.35">
      <c r="A23" s="14" t="str">
        <f>IF(DATA!C16&lt;&gt;"",DATA!C16&amp;" ","")&amp;"Kepala "&amp;DATA!C5</f>
        <v>Kepala SMKN 1 Narmada</v>
      </c>
      <c r="B23" s="14"/>
      <c r="C23" s="14"/>
      <c r="D23" s="14"/>
      <c r="E23" s="14" t="s">
        <v>49</v>
      </c>
      <c r="G23" s="14"/>
    </row>
    <row r="24" spans="1:7" x14ac:dyDescent="0.35">
      <c r="B24" s="14"/>
      <c r="C24" s="14"/>
      <c r="D24" s="14"/>
      <c r="E24" s="14"/>
      <c r="G24" s="14"/>
    </row>
    <row r="25" spans="1:7" x14ac:dyDescent="0.35">
      <c r="A25" s="14"/>
      <c r="B25" s="14"/>
      <c r="C25" s="14"/>
      <c r="D25" s="14"/>
      <c r="E25" s="14"/>
      <c r="G25" s="14"/>
    </row>
    <row r="26" spans="1:7" x14ac:dyDescent="0.35">
      <c r="A26" s="14"/>
      <c r="B26" s="14"/>
      <c r="C26" s="14"/>
      <c r="D26" s="14"/>
      <c r="E26" s="14"/>
      <c r="G26" s="14"/>
    </row>
    <row r="27" spans="1:7" x14ac:dyDescent="0.35">
      <c r="A27" s="14"/>
      <c r="B27" s="14"/>
      <c r="C27" s="14"/>
      <c r="D27" s="14"/>
      <c r="E27" s="14"/>
      <c r="G27" s="14"/>
    </row>
    <row r="28" spans="1:7" x14ac:dyDescent="0.35">
      <c r="A28" s="15" t="str">
        <f>DATA!C14</f>
        <v>Ridhan Hadi, S.Pd., M.Pd.</v>
      </c>
      <c r="B28" s="14"/>
      <c r="C28" s="14"/>
      <c r="D28" s="14"/>
      <c r="E28" s="15" t="str">
        <f>DATA!C12</f>
        <v>Candra Rusmana</v>
      </c>
      <c r="G28" s="14"/>
    </row>
    <row r="29" spans="1:7" x14ac:dyDescent="0.35">
      <c r="A29" s="14" t="str">
        <f>"NIP. "&amp;DATA!C15</f>
        <v>NIP. 19830603 201001 1 016</v>
      </c>
      <c r="B29" s="14"/>
      <c r="C29" s="14"/>
      <c r="D29" s="14"/>
      <c r="E29" s="14" t="str">
        <f>"NIP. "&amp;DATA!C13</f>
        <v>NIP. 199001022023211000</v>
      </c>
      <c r="G29" s="14"/>
    </row>
  </sheetData>
  <sheetProtection algorithmName="SHA-512" hashValue="FcHY0vbSMo7TbM2TR8hQZBumVksUUqaf8dCaBtMrMJqR4fNb7KjMsmbgiByEaGwtnDuI6OJeTqzpdL0+WhAEBw==" saltValue="lqHdPrq/TbOvdUnnDxSuHg==" spinCount="100000" sheet="1" selectLockedCells="1"/>
  <mergeCells count="7">
    <mergeCell ref="A2:G2"/>
    <mergeCell ref="A3:G3"/>
    <mergeCell ref="A4:G4"/>
    <mergeCell ref="A20:C20"/>
    <mergeCell ref="B7:B12"/>
    <mergeCell ref="A13:C13"/>
    <mergeCell ref="B14:B19"/>
  </mergeCells>
  <pageMargins left="0.70866141732283472" right="0.47244094488188981" top="0.74803149606299213" bottom="0.74803149606299213" header="0.31496062992125984" footer="0.31496062992125984"/>
  <pageSetup paperSize="9" orientation="portrait" r:id="rId1"/>
  <headerFooter>
    <oddFooter>&amp;C&amp;"-,Italic"&amp;8Created by Gde Ari K. SKanada @2026</oddFooter>
  </headerFooter>
  <ignoredErrors>
    <ignoredError sqref="F13"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filterMode="1"/>
  <dimension ref="A1:U42"/>
  <sheetViews>
    <sheetView topLeftCell="C8" zoomScale="89" zoomScaleNormal="89" zoomScaleSheetLayoutView="82" workbookViewId="0">
      <selection activeCell="N18" sqref="N18"/>
    </sheetView>
  </sheetViews>
  <sheetFormatPr defaultRowHeight="14.5" x14ac:dyDescent="0.35"/>
  <cols>
    <col min="1" max="1" width="3.7265625" bestFit="1" customWidth="1"/>
    <col min="2" max="2" width="19.54296875" customWidth="1"/>
    <col min="3" max="3" width="6.453125" customWidth="1"/>
    <col min="4" max="4" width="7.81640625" customWidth="1"/>
    <col min="5" max="5" width="4.26953125" customWidth="1"/>
    <col min="6" max="6" width="9.1796875" customWidth="1"/>
    <col min="7" max="7" width="27.26953125" customWidth="1"/>
    <col min="8" max="8" width="28.7265625" customWidth="1"/>
    <col min="9" max="10" width="7" customWidth="1"/>
  </cols>
  <sheetData>
    <row r="1" spans="1:21" ht="81.75" customHeight="1" x14ac:dyDescent="0.35">
      <c r="K1" s="103"/>
      <c r="L1" s="103"/>
      <c r="M1" s="103"/>
      <c r="N1" s="103"/>
      <c r="O1" s="103"/>
      <c r="P1" s="103"/>
      <c r="Q1" s="103"/>
      <c r="R1" s="103"/>
      <c r="S1" s="103"/>
      <c r="U1" s="103"/>
    </row>
    <row r="2" spans="1:21" x14ac:dyDescent="0.35">
      <c r="D2" s="396" t="s">
        <v>53</v>
      </c>
      <c r="E2" s="396"/>
      <c r="F2" s="396"/>
      <c r="G2" s="54" t="str">
        <f>": "&amp;DATA!C10</f>
        <v>: Kometensi Keahlian Rekayasa Perangkat Lunak</v>
      </c>
      <c r="H2" s="16"/>
      <c r="K2" s="103"/>
      <c r="L2" s="103"/>
      <c r="M2" s="103"/>
      <c r="N2" s="103">
        <f>COUNTA(DATA!D25:D44)/2</f>
        <v>1.5</v>
      </c>
      <c r="O2" s="103">
        <f>'MINGGU EFEKTIF'!F13*DATA!C18</f>
        <v>126</v>
      </c>
      <c r="P2" s="103">
        <f>ROUNDDOWN((O2-SUM(I30:I33))/N2,0)</f>
        <v>82</v>
      </c>
      <c r="Q2" s="103">
        <f>O2-(I30+I31)</f>
        <v>123</v>
      </c>
      <c r="R2" s="103"/>
      <c r="S2" s="103"/>
      <c r="U2" s="103"/>
    </row>
    <row r="3" spans="1:21" x14ac:dyDescent="0.35">
      <c r="D3" s="397" t="s">
        <v>54</v>
      </c>
      <c r="E3" s="397"/>
      <c r="F3" s="397"/>
      <c r="G3" s="54" t="str">
        <f>": "&amp;DATA!C5</f>
        <v>: SMKN 1 Narmada</v>
      </c>
      <c r="H3" s="16"/>
      <c r="J3" s="16"/>
      <c r="K3" s="103"/>
      <c r="L3" s="103"/>
      <c r="M3" s="103"/>
      <c r="N3" s="103">
        <f>ROUNDUP(COUNTA(DATA!D25:D44)/3,0)</f>
        <v>1</v>
      </c>
      <c r="O3" s="103">
        <f>O2-K34</f>
        <v>78</v>
      </c>
      <c r="P3" s="103"/>
      <c r="Q3" s="103"/>
      <c r="R3" s="103"/>
      <c r="S3" s="103"/>
      <c r="U3" s="103"/>
    </row>
    <row r="4" spans="1:21" x14ac:dyDescent="0.35">
      <c r="D4" s="397" t="s">
        <v>55</v>
      </c>
      <c r="E4" s="397"/>
      <c r="F4" s="397"/>
      <c r="G4" s="54" t="str">
        <f>": "&amp;DATA!C11&amp;" / Ganjil"</f>
        <v>: XI RPL / Ganjil</v>
      </c>
      <c r="H4" s="16"/>
      <c r="J4" s="16"/>
      <c r="K4" s="103"/>
      <c r="L4" s="103"/>
      <c r="M4" s="103"/>
      <c r="N4" s="103"/>
      <c r="O4" s="103">
        <f>COUNTIF(K10:K29,MAX(K10:K29))</f>
        <v>3</v>
      </c>
      <c r="P4" s="103"/>
      <c r="Q4" s="103"/>
      <c r="R4" s="103"/>
      <c r="S4" s="103"/>
      <c r="U4" s="103"/>
    </row>
    <row r="5" spans="1:21" x14ac:dyDescent="0.35">
      <c r="D5" s="397" t="s">
        <v>56</v>
      </c>
      <c r="E5" s="397"/>
      <c r="F5" s="397"/>
      <c r="G5" s="54" t="str">
        <f>": "&amp;DATA!C7</f>
        <v>: 2026/2027</v>
      </c>
      <c r="H5" s="16"/>
      <c r="J5" s="16"/>
      <c r="K5" s="103"/>
      <c r="L5" s="103"/>
      <c r="M5" s="103"/>
      <c r="N5" s="103"/>
      <c r="O5" s="103"/>
      <c r="P5" s="103"/>
      <c r="Q5" s="103"/>
      <c r="R5" s="103"/>
      <c r="S5" s="103"/>
      <c r="U5" s="103"/>
    </row>
    <row r="6" spans="1:21" x14ac:dyDescent="0.35">
      <c r="G6" s="16"/>
      <c r="H6" s="16"/>
      <c r="I6" s="16"/>
      <c r="J6" s="16"/>
      <c r="K6" s="103"/>
      <c r="L6" s="103"/>
      <c r="M6" s="103"/>
      <c r="N6" s="103"/>
      <c r="O6" s="103"/>
      <c r="P6" s="103"/>
      <c r="Q6" s="103"/>
      <c r="R6" s="103"/>
      <c r="S6" s="103"/>
      <c r="U6" s="103"/>
    </row>
    <row r="7" spans="1:21" x14ac:dyDescent="0.35">
      <c r="A7" s="185" t="s">
        <v>66</v>
      </c>
      <c r="B7" s="185" t="s">
        <v>67</v>
      </c>
      <c r="C7" s="185"/>
      <c r="D7" s="185"/>
      <c r="E7" s="186"/>
      <c r="F7" s="185" t="s">
        <v>57</v>
      </c>
      <c r="G7" s="185"/>
      <c r="H7" s="16"/>
      <c r="I7" s="16"/>
      <c r="J7" s="16"/>
      <c r="K7" s="103"/>
      <c r="L7" s="103"/>
      <c r="M7" s="103"/>
      <c r="N7" s="103"/>
      <c r="O7" s="103"/>
      <c r="P7" s="103"/>
      <c r="Q7" s="103"/>
      <c r="R7" s="103"/>
      <c r="S7" s="103"/>
      <c r="U7" s="103"/>
    </row>
    <row r="8" spans="1:21" x14ac:dyDescent="0.35">
      <c r="A8" s="20">
        <v>1</v>
      </c>
      <c r="B8" s="16" t="s">
        <v>68</v>
      </c>
      <c r="C8" s="16"/>
      <c r="D8" s="16"/>
      <c r="F8" s="272" t="s">
        <v>64</v>
      </c>
      <c r="G8" s="404" t="s">
        <v>180</v>
      </c>
      <c r="H8" s="405"/>
      <c r="I8" s="415" t="s">
        <v>58</v>
      </c>
      <c r="J8" s="405"/>
      <c r="K8" s="103"/>
      <c r="L8" s="103"/>
      <c r="M8" s="103"/>
      <c r="N8" s="103"/>
      <c r="O8" s="103"/>
      <c r="P8" s="103"/>
      <c r="Q8" s="103"/>
      <c r="R8" s="103"/>
      <c r="S8" s="103"/>
      <c r="U8" s="103"/>
    </row>
    <row r="9" spans="1:21" x14ac:dyDescent="0.35">
      <c r="A9" s="49" t="s">
        <v>64</v>
      </c>
      <c r="B9" s="49" t="s">
        <v>69</v>
      </c>
      <c r="C9" s="402" t="s">
        <v>70</v>
      </c>
      <c r="D9" s="403"/>
      <c r="F9" s="272"/>
      <c r="G9" s="406"/>
      <c r="H9" s="407"/>
      <c r="I9" s="416" t="s">
        <v>59</v>
      </c>
      <c r="J9" s="407"/>
      <c r="K9" s="103"/>
      <c r="L9" s="103"/>
      <c r="M9" s="103"/>
      <c r="N9" s="103"/>
      <c r="O9" s="103"/>
      <c r="P9" s="103"/>
      <c r="Q9" s="103"/>
      <c r="R9" s="103"/>
      <c r="S9" s="103"/>
      <c r="U9" s="103"/>
    </row>
    <row r="10" spans="1:21" ht="15" customHeight="1" x14ac:dyDescent="0.35">
      <c r="A10" s="118">
        <v>1</v>
      </c>
      <c r="B10" s="133" t="s">
        <v>24</v>
      </c>
      <c r="C10" s="117">
        <f>'MINGGU EFEKTIF'!D7</f>
        <v>5</v>
      </c>
      <c r="D10" s="134" t="s">
        <v>71</v>
      </c>
      <c r="F10" s="408" t="str">
        <f>DATA!B25</f>
        <v>1</v>
      </c>
      <c r="G10" s="398" t="str">
        <f>IF(DATA!D25&lt;&gt;"",DATA!D25,"")</f>
        <v>Menerapkan perintah eksekusi bahasa pemrograman yang mengimplementasikan pemrograman terstruktur,</v>
      </c>
      <c r="H10" s="399"/>
      <c r="I10" s="413">
        <f>IF(G10&lt;&gt;"",L10,"")</f>
        <v>93</v>
      </c>
      <c r="J10" s="411" t="str">
        <f>IF((ISNUMBER(I10))," Jam","")</f>
        <v xml:space="preserve"> Jam</v>
      </c>
      <c r="K10" s="410">
        <f>IF(G10&lt;&gt;"",ROUNDDOWN((DATA!E25/DATA!$E$45)*$Q$2,0),"")</f>
        <v>15</v>
      </c>
      <c r="L10" s="422">
        <f>IF(K10=MAX($K$10:$K$29),K10+$O$3,K10)</f>
        <v>93</v>
      </c>
      <c r="M10" s="103" t="str">
        <f t="shared" ref="M10:M20" si="0">IF(G10="","Hide","Show")</f>
        <v>Show</v>
      </c>
      <c r="N10" s="103"/>
      <c r="O10" s="103"/>
      <c r="P10" s="103"/>
      <c r="Q10" s="103"/>
      <c r="R10" s="103"/>
      <c r="S10" s="103"/>
      <c r="T10" s="103"/>
      <c r="U10" s="103"/>
    </row>
    <row r="11" spans="1:21" x14ac:dyDescent="0.35">
      <c r="A11" s="118">
        <v>2</v>
      </c>
      <c r="B11" s="32" t="s">
        <v>25</v>
      </c>
      <c r="C11" s="117">
        <f>'MINGGU EFEKTIF'!D8</f>
        <v>4</v>
      </c>
      <c r="D11" s="134" t="s">
        <v>71</v>
      </c>
      <c r="F11" s="409"/>
      <c r="G11" s="400"/>
      <c r="H11" s="401"/>
      <c r="I11" s="414"/>
      <c r="J11" s="412"/>
      <c r="K11" s="410"/>
      <c r="L11" s="422"/>
      <c r="M11" s="103" t="str">
        <f t="shared" si="0"/>
        <v>Hide</v>
      </c>
      <c r="N11" s="103"/>
      <c r="O11" s="103"/>
      <c r="P11" s="103"/>
      <c r="Q11" s="103"/>
      <c r="R11" s="103"/>
      <c r="S11" s="103"/>
      <c r="T11" s="103"/>
      <c r="U11" s="103"/>
    </row>
    <row r="12" spans="1:21" ht="15" customHeight="1" x14ac:dyDescent="0.35">
      <c r="A12" s="118">
        <v>3</v>
      </c>
      <c r="B12" s="32" t="s">
        <v>26</v>
      </c>
      <c r="C12" s="117">
        <f>'MINGGU EFEKTIF'!D9</f>
        <v>5</v>
      </c>
      <c r="D12" s="134" t="s">
        <v>71</v>
      </c>
      <c r="F12" s="408" t="str">
        <f>DATA!B27</f>
        <v>2</v>
      </c>
      <c r="G12" s="398" t="str">
        <f>IF(DATA!D27&lt;&gt;"",DATA!D27,"")</f>
        <v>Menerapkan pemrograman berorientasi objek lanjutan,</v>
      </c>
      <c r="H12" s="399"/>
      <c r="I12" s="413">
        <f>IF(G12&lt;&gt;"",L12,"")</f>
        <v>93</v>
      </c>
      <c r="J12" s="411" t="str">
        <f t="shared" ref="J12" si="1">IF((ISNUMBER(I12))," Jam","")</f>
        <v xml:space="preserve"> Jam</v>
      </c>
      <c r="K12" s="410">
        <f>IF(G12&lt;&gt;"",ROUNDDOWN((DATA!E27/DATA!$E$45)*$Q$2,0),"")</f>
        <v>15</v>
      </c>
      <c r="L12" s="422">
        <f t="shared" ref="L12" si="2">IF(K12=MAX($K$10:$K$29),K12+$O$3,K12)</f>
        <v>93</v>
      </c>
      <c r="M12" s="103" t="str">
        <f t="shared" si="0"/>
        <v>Show</v>
      </c>
      <c r="N12" s="103"/>
      <c r="O12" s="103"/>
      <c r="P12" s="103"/>
      <c r="Q12" s="103"/>
      <c r="R12" s="103"/>
      <c r="S12" s="103"/>
      <c r="T12" s="103"/>
      <c r="U12" s="103"/>
    </row>
    <row r="13" spans="1:21" x14ac:dyDescent="0.35">
      <c r="A13" s="118">
        <v>4</v>
      </c>
      <c r="B13" s="32" t="s">
        <v>27</v>
      </c>
      <c r="C13" s="117">
        <f>'MINGGU EFEKTIF'!D10</f>
        <v>4</v>
      </c>
      <c r="D13" s="134" t="s">
        <v>71</v>
      </c>
      <c r="F13" s="409"/>
      <c r="G13" s="400"/>
      <c r="H13" s="401"/>
      <c r="I13" s="414"/>
      <c r="J13" s="412"/>
      <c r="K13" s="410"/>
      <c r="L13" s="422"/>
      <c r="M13" s="103" t="str">
        <f t="shared" si="0"/>
        <v>Hide</v>
      </c>
      <c r="N13" s="103"/>
      <c r="O13" s="103"/>
      <c r="P13" s="103"/>
      <c r="Q13" s="103"/>
      <c r="R13" s="103"/>
      <c r="S13" s="103"/>
      <c r="T13" s="103"/>
      <c r="U13" s="103"/>
    </row>
    <row r="14" spans="1:21" x14ac:dyDescent="0.35">
      <c r="A14" s="118">
        <v>5</v>
      </c>
      <c r="B14" s="32" t="s">
        <v>28</v>
      </c>
      <c r="C14" s="117">
        <f>'MINGGU EFEKTIF'!D11</f>
        <v>4</v>
      </c>
      <c r="D14" s="134" t="s">
        <v>71</v>
      </c>
      <c r="F14" s="408" t="str">
        <f>DATA!B29</f>
        <v>3</v>
      </c>
      <c r="G14" s="398" t="str">
        <f>IF(DATA!D29&lt;&gt;"",DATA!D29,"")</f>
        <v>Menerapkan pemodelan perangkat lunak,</v>
      </c>
      <c r="H14" s="399"/>
      <c r="I14" s="413">
        <f>IF(G14&lt;&gt;"",L14,"")</f>
        <v>93</v>
      </c>
      <c r="J14" s="411" t="str">
        <f t="shared" ref="J14" si="3">IF((ISNUMBER(I14))," Jam","")</f>
        <v xml:space="preserve"> Jam</v>
      </c>
      <c r="K14" s="410">
        <f>IF(G14&lt;&gt;"",ROUNDDOWN((DATA!E29/DATA!$E$45)*$Q$2,0),"")</f>
        <v>15</v>
      </c>
      <c r="L14" s="422">
        <f t="shared" ref="L14" si="4">IF(K14=MAX($K$10:$K$29),K14+$O$3,K14)</f>
        <v>93</v>
      </c>
      <c r="M14" s="103" t="str">
        <f t="shared" si="0"/>
        <v>Show</v>
      </c>
      <c r="N14" s="103"/>
      <c r="O14" s="103"/>
      <c r="P14" s="103"/>
      <c r="Q14" s="103"/>
      <c r="R14" s="103"/>
      <c r="S14" s="103"/>
      <c r="T14" s="103"/>
      <c r="U14" s="103"/>
    </row>
    <row r="15" spans="1:21" x14ac:dyDescent="0.35">
      <c r="A15" s="118">
        <v>6</v>
      </c>
      <c r="B15" s="32" t="s">
        <v>29</v>
      </c>
      <c r="C15" s="117">
        <f>'MINGGU EFEKTIF'!D12</f>
        <v>5</v>
      </c>
      <c r="D15" s="134" t="s">
        <v>71</v>
      </c>
      <c r="F15" s="409"/>
      <c r="G15" s="400"/>
      <c r="H15" s="401"/>
      <c r="I15" s="414"/>
      <c r="J15" s="412"/>
      <c r="K15" s="410"/>
      <c r="L15" s="422"/>
      <c r="M15" s="103" t="str">
        <f t="shared" si="0"/>
        <v>Hide</v>
      </c>
      <c r="N15" s="103"/>
      <c r="O15" s="103"/>
      <c r="P15" s="103"/>
      <c r="Q15" s="103"/>
      <c r="R15" s="103"/>
      <c r="S15" s="103"/>
      <c r="T15" s="103"/>
      <c r="U15" s="103"/>
    </row>
    <row r="16" spans="1:21" x14ac:dyDescent="0.35">
      <c r="A16" s="32"/>
      <c r="B16" s="118" t="s">
        <v>72</v>
      </c>
      <c r="C16" s="117">
        <f>SUM(C10:C15)</f>
        <v>27</v>
      </c>
      <c r="D16" s="134" t="s">
        <v>71</v>
      </c>
      <c r="F16" s="408" t="str">
        <f>DATA!B31</f>
        <v/>
      </c>
      <c r="G16" s="398" t="str">
        <f>IF(DATA!D31&lt;&gt;"",DATA!D31,"")</f>
        <v/>
      </c>
      <c r="H16" s="399"/>
      <c r="I16" s="413" t="str">
        <f>IF(G16&lt;&gt;"",L16,"")</f>
        <v/>
      </c>
      <c r="J16" s="411" t="str">
        <f t="shared" ref="J16" si="5">IF((ISNUMBER(I16))," Jam","")</f>
        <v/>
      </c>
      <c r="K16" s="410" t="str">
        <f>IF(G16&lt;&gt;"",ROUNDDOWN((DATA!E31/DATA!$E$45)*$Q$2,0),"")</f>
        <v/>
      </c>
      <c r="L16" s="422" t="str">
        <f t="shared" ref="L16" si="6">IF(K16=MAX($K$10:$K$29),K16+$O$3,K16)</f>
        <v/>
      </c>
      <c r="M16" s="103" t="str">
        <f t="shared" si="0"/>
        <v>Hide</v>
      </c>
      <c r="N16" s="103"/>
      <c r="O16" s="103"/>
      <c r="P16" s="103"/>
      <c r="Q16" s="103"/>
      <c r="R16" s="103"/>
      <c r="S16" s="103"/>
      <c r="T16" s="103"/>
      <c r="U16" s="103"/>
    </row>
    <row r="17" spans="1:21" x14ac:dyDescent="0.35">
      <c r="A17" s="20"/>
      <c r="B17" s="16"/>
      <c r="C17" s="22"/>
      <c r="D17" s="18"/>
      <c r="F17" s="409"/>
      <c r="G17" s="400"/>
      <c r="H17" s="401"/>
      <c r="I17" s="414"/>
      <c r="J17" s="412"/>
      <c r="K17" s="410"/>
      <c r="L17" s="422"/>
      <c r="M17" s="103" t="str">
        <f t="shared" si="0"/>
        <v>Hide</v>
      </c>
      <c r="N17" s="156" t="s">
        <v>409</v>
      </c>
      <c r="O17" s="157"/>
      <c r="P17" s="157"/>
      <c r="Q17" s="157"/>
      <c r="R17" s="157"/>
      <c r="S17" s="158"/>
      <c r="T17" s="103"/>
      <c r="U17" s="103"/>
    </row>
    <row r="18" spans="1:21" x14ac:dyDescent="0.35">
      <c r="A18" s="20">
        <v>2</v>
      </c>
      <c r="B18" s="16" t="s">
        <v>73</v>
      </c>
      <c r="C18" s="16"/>
      <c r="D18" s="16"/>
      <c r="F18" s="408" t="str">
        <f>DATA!B33</f>
        <v/>
      </c>
      <c r="G18" s="398" t="str">
        <f>IF(DATA!D33&lt;&gt;"",DATA!D33,"")</f>
        <v/>
      </c>
      <c r="H18" s="399"/>
      <c r="I18" s="413" t="str">
        <f>IF(G18&lt;&gt;"",L18,"")</f>
        <v/>
      </c>
      <c r="J18" s="411" t="str">
        <f t="shared" ref="J18" si="7">IF((ISNUMBER(I18))," Jam","")</f>
        <v/>
      </c>
      <c r="K18" s="410" t="str">
        <f>IF(G18&lt;&gt;"",ROUNDDOWN((DATA!E33/DATA!$E$45)*$Q$2,0),"")</f>
        <v/>
      </c>
      <c r="L18" s="422" t="str">
        <f t="shared" ref="L18" si="8">IF(K18=MAX($K$10:$K$29),K18+$O$3,K18)</f>
        <v/>
      </c>
      <c r="M18" s="103" t="str">
        <f t="shared" si="0"/>
        <v>Hide</v>
      </c>
      <c r="N18" s="156" t="s">
        <v>189</v>
      </c>
      <c r="O18" s="157"/>
      <c r="P18" s="157"/>
      <c r="Q18" s="157"/>
      <c r="R18" s="157"/>
      <c r="S18" s="158"/>
      <c r="T18" s="103"/>
      <c r="U18" s="103"/>
    </row>
    <row r="19" spans="1:21" x14ac:dyDescent="0.35">
      <c r="A19" s="20"/>
      <c r="B19" s="16" t="str">
        <f>"Jumlah =  "&amp;'MINGGU EFEKTIF'!D13&amp;"  Pekan  -  "&amp;'MINGGU EFEKTIF'!E13&amp;"   Pekan = "&amp;'MINGGU EFEKTIF'!F13&amp;" Pekan"</f>
        <v>Jumlah =  27  Pekan  -  9   Pekan = 18 Pekan</v>
      </c>
      <c r="C19" s="16"/>
      <c r="D19" s="16"/>
      <c r="F19" s="409"/>
      <c r="G19" s="400"/>
      <c r="H19" s="401"/>
      <c r="I19" s="414"/>
      <c r="J19" s="412"/>
      <c r="K19" s="410"/>
      <c r="L19" s="422"/>
      <c r="M19" s="103" t="str">
        <f t="shared" si="0"/>
        <v>Hide</v>
      </c>
      <c r="N19" s="156" t="s">
        <v>190</v>
      </c>
      <c r="O19" s="157"/>
      <c r="P19" s="157"/>
      <c r="Q19" s="157"/>
      <c r="R19" s="157"/>
      <c r="S19" s="158"/>
      <c r="T19" s="103"/>
      <c r="U19" s="103"/>
    </row>
    <row r="20" spans="1:21" x14ac:dyDescent="0.35">
      <c r="A20" s="20">
        <v>3</v>
      </c>
      <c r="B20" s="16" t="s">
        <v>74</v>
      </c>
      <c r="C20" s="16"/>
      <c r="D20" s="16"/>
      <c r="F20" s="408" t="str">
        <f>DATA!B35</f>
        <v/>
      </c>
      <c r="G20" s="398" t="str">
        <f>IF(DATA!D35&lt;&gt;"",DATA!D35,"")</f>
        <v/>
      </c>
      <c r="H20" s="399"/>
      <c r="I20" s="413" t="str">
        <f t="shared" ref="I20" si="9">IF(G20&lt;&gt;"",L20,"")</f>
        <v/>
      </c>
      <c r="J20" s="411" t="str">
        <f t="shared" ref="J20" si="10">IF((ISNUMBER(I20))," Jam","")</f>
        <v/>
      </c>
      <c r="K20" s="410" t="str">
        <f>IF(G20&lt;&gt;"",ROUNDDOWN((DATA!E35/DATA!$E$45)*$Q$2,0),"")</f>
        <v/>
      </c>
      <c r="L20" s="422" t="str">
        <f t="shared" ref="L20" si="11">IF(K20=MAX($K$10:$K$29),K20+$O$3,K20)</f>
        <v/>
      </c>
      <c r="M20" s="103" t="str">
        <f t="shared" si="0"/>
        <v>Hide</v>
      </c>
      <c r="N20" s="156" t="s">
        <v>191</v>
      </c>
      <c r="O20" s="157"/>
      <c r="P20" s="157"/>
      <c r="Q20" s="157"/>
      <c r="R20" s="157"/>
      <c r="S20" s="158"/>
      <c r="T20" s="103"/>
      <c r="U20" s="103"/>
    </row>
    <row r="21" spans="1:21" x14ac:dyDescent="0.35">
      <c r="A21" s="20"/>
      <c r="B21" s="23" t="str">
        <f>'MINGGU EFEKTIF'!F13&amp;" Pekan x "&amp;DATA!C18&amp;" Jam = "&amp;'ALOKASI WAKTU GANJIL'!O2&amp;" Jam"</f>
        <v>18 Pekan x 7 Jam = 126 Jam</v>
      </c>
      <c r="D21" s="16"/>
      <c r="F21" s="409"/>
      <c r="G21" s="400"/>
      <c r="H21" s="401"/>
      <c r="I21" s="414"/>
      <c r="J21" s="412"/>
      <c r="K21" s="410"/>
      <c r="L21" s="422"/>
      <c r="M21" s="103" t="str">
        <f>IF(G21="","Hide","Show")</f>
        <v>Hide</v>
      </c>
      <c r="N21" s="156" t="s">
        <v>193</v>
      </c>
      <c r="O21" s="157"/>
      <c r="P21" s="157"/>
      <c r="Q21" s="157"/>
      <c r="R21" s="157"/>
      <c r="S21" s="158"/>
      <c r="T21" s="103"/>
      <c r="U21" s="103"/>
    </row>
    <row r="22" spans="1:21" ht="30" hidden="1" customHeight="1" x14ac:dyDescent="0.35">
      <c r="F22" s="421" t="str">
        <f>DATA!B37</f>
        <v/>
      </c>
      <c r="G22" s="398" t="str">
        <f>IF(DATA!D37&lt;&gt;"",DATA!D37,"")</f>
        <v/>
      </c>
      <c r="H22" s="399"/>
      <c r="I22" s="413" t="str">
        <f t="shared" ref="I22" si="12">IF(G22&lt;&gt;"",L22,"")</f>
        <v/>
      </c>
      <c r="J22" s="411" t="str">
        <f t="shared" ref="J22" si="13">IF((ISNUMBER(I22))," Jam","")</f>
        <v/>
      </c>
      <c r="K22" s="410" t="str">
        <f>IF(G22&lt;&gt;"",ROUNDDOWN((DATA!E37/DATA!$E$45)*$Q$2,0),"")</f>
        <v/>
      </c>
      <c r="L22" s="422" t="str">
        <f t="shared" ref="L22" si="14">IF(K22=MAX($K$10:$K$29),K22+$O$3,K22)</f>
        <v/>
      </c>
      <c r="M22" s="103" t="str">
        <f t="shared" ref="M22:M29" si="15">IF(G22="","Hide","Show")</f>
        <v>Hide</v>
      </c>
      <c r="T22" s="103"/>
      <c r="U22" s="103"/>
    </row>
    <row r="23" spans="1:21" hidden="1" x14ac:dyDescent="0.35">
      <c r="F23" s="421"/>
      <c r="G23" s="400"/>
      <c r="H23" s="401"/>
      <c r="I23" s="414"/>
      <c r="J23" s="412"/>
      <c r="K23" s="410"/>
      <c r="L23" s="422"/>
      <c r="M23" s="103" t="str">
        <f t="shared" si="15"/>
        <v>Hide</v>
      </c>
      <c r="T23" s="103"/>
      <c r="U23" s="103"/>
    </row>
    <row r="24" spans="1:21" ht="30" hidden="1" customHeight="1" x14ac:dyDescent="0.35">
      <c r="F24" s="421" t="str">
        <f>DATA!B39</f>
        <v/>
      </c>
      <c r="G24" s="398" t="str">
        <f>IF(DATA!D39&lt;&gt;"",DATA!D39,"")</f>
        <v/>
      </c>
      <c r="H24" s="399"/>
      <c r="I24" s="413" t="str">
        <f t="shared" ref="I24" si="16">IF(G24&lt;&gt;"",L24,"")</f>
        <v/>
      </c>
      <c r="J24" s="411" t="str">
        <f t="shared" ref="J24" si="17">IF((ISNUMBER(I24))," Jam","")</f>
        <v/>
      </c>
      <c r="K24" s="410" t="str">
        <f>IF(G24&lt;&gt;"",ROUNDDOWN((DATA!E39/DATA!$E$45)*$Q$2,0),"")</f>
        <v/>
      </c>
      <c r="L24" s="422" t="str">
        <f t="shared" ref="L24" si="18">IF(K24=MAX($K$10:$K$29),K24+$O$3,K24)</f>
        <v/>
      </c>
      <c r="M24" s="103" t="str">
        <f t="shared" si="15"/>
        <v>Hide</v>
      </c>
      <c r="T24" s="103"/>
      <c r="U24" s="103"/>
    </row>
    <row r="25" spans="1:21" hidden="1" x14ac:dyDescent="0.35">
      <c r="F25" s="421"/>
      <c r="G25" s="400"/>
      <c r="H25" s="401"/>
      <c r="I25" s="414"/>
      <c r="J25" s="412"/>
      <c r="K25" s="410"/>
      <c r="L25" s="422"/>
      <c r="M25" s="103" t="str">
        <f t="shared" si="15"/>
        <v>Hide</v>
      </c>
      <c r="N25" s="103"/>
      <c r="O25" s="103"/>
      <c r="P25" s="103"/>
      <c r="Q25" s="103"/>
      <c r="R25" s="103"/>
      <c r="S25" s="103"/>
      <c r="T25" s="103"/>
      <c r="U25" s="103"/>
    </row>
    <row r="26" spans="1:21" ht="30" hidden="1" customHeight="1" x14ac:dyDescent="0.35">
      <c r="F26" s="421" t="str">
        <f>DATA!B41</f>
        <v/>
      </c>
      <c r="G26" s="398" t="str">
        <f>IF(DATA!D41&lt;&gt;"",DATA!D41,"")</f>
        <v/>
      </c>
      <c r="H26" s="399"/>
      <c r="I26" s="413" t="str">
        <f t="shared" ref="I26" si="19">IF(G26&lt;&gt;"",L26,"")</f>
        <v/>
      </c>
      <c r="J26" s="411" t="str">
        <f t="shared" ref="J26" si="20">IF((ISNUMBER(I26))," Jam","")</f>
        <v/>
      </c>
      <c r="K26" s="410" t="str">
        <f>IF(G26&lt;&gt;"",ROUNDDOWN((DATA!E41/DATA!$E$45)*$Q$2,0),"")</f>
        <v/>
      </c>
      <c r="L26" s="422" t="str">
        <f t="shared" ref="L26" si="21">IF(K26=MAX($K$10:$K$29),K26+$O$3,K26)</f>
        <v/>
      </c>
      <c r="M26" s="103" t="str">
        <f t="shared" si="15"/>
        <v>Hide</v>
      </c>
      <c r="N26" s="103"/>
      <c r="O26" s="103"/>
      <c r="P26" s="103"/>
      <c r="Q26" s="103"/>
      <c r="R26" s="103"/>
      <c r="S26" s="103"/>
      <c r="T26" s="103"/>
      <c r="U26" s="103"/>
    </row>
    <row r="27" spans="1:21" hidden="1" x14ac:dyDescent="0.35">
      <c r="F27" s="421"/>
      <c r="G27" s="400"/>
      <c r="H27" s="401"/>
      <c r="I27" s="414"/>
      <c r="J27" s="412"/>
      <c r="K27" s="410"/>
      <c r="L27" s="422"/>
      <c r="M27" s="103" t="str">
        <f t="shared" si="15"/>
        <v>Hide</v>
      </c>
      <c r="N27" s="103"/>
      <c r="O27" s="103"/>
      <c r="P27" s="103"/>
      <c r="Q27" s="103"/>
      <c r="R27" s="103"/>
      <c r="S27" s="103"/>
      <c r="T27" s="103"/>
      <c r="U27" s="103"/>
    </row>
    <row r="28" spans="1:21" ht="30" hidden="1" customHeight="1" x14ac:dyDescent="0.35">
      <c r="F28" s="421" t="str">
        <f>DATA!B43</f>
        <v/>
      </c>
      <c r="G28" s="398" t="str">
        <f>IF(DATA!D43&lt;&gt;"",DATA!D43,"")</f>
        <v/>
      </c>
      <c r="H28" s="399"/>
      <c r="I28" s="413" t="str">
        <f t="shared" ref="I28" si="22">IF(G28&lt;&gt;"",L28,"")</f>
        <v/>
      </c>
      <c r="J28" s="411" t="str">
        <f t="shared" ref="J28" si="23">IF((ISNUMBER(I28))," Jam","")</f>
        <v/>
      </c>
      <c r="K28" s="410" t="str">
        <f>IF(G28&lt;&gt;"",ROUNDDOWN((DATA!E43/DATA!$E$45)*$Q$2,0),"")</f>
        <v/>
      </c>
      <c r="L28" s="422" t="str">
        <f t="shared" ref="L28" si="24">IF(K28=MAX($K$10:$K$29),K28+$O$3,K28)</f>
        <v/>
      </c>
      <c r="M28" s="103" t="str">
        <f t="shared" si="15"/>
        <v>Hide</v>
      </c>
      <c r="N28" s="103"/>
      <c r="O28" s="103"/>
      <c r="P28" s="103"/>
      <c r="Q28" s="103"/>
      <c r="R28" s="103"/>
      <c r="S28" s="103"/>
      <c r="T28" s="103"/>
      <c r="U28" s="103"/>
    </row>
    <row r="29" spans="1:21" hidden="1" x14ac:dyDescent="0.35">
      <c r="F29" s="421"/>
      <c r="G29" s="400"/>
      <c r="H29" s="401"/>
      <c r="I29" s="414"/>
      <c r="J29" s="412"/>
      <c r="K29" s="410"/>
      <c r="L29" s="422"/>
      <c r="M29" s="103" t="str">
        <f t="shared" si="15"/>
        <v>Hide</v>
      </c>
      <c r="N29" s="103"/>
      <c r="O29" s="103"/>
      <c r="P29" s="103"/>
      <c r="Q29" s="103"/>
      <c r="R29" s="103"/>
      <c r="S29" s="103"/>
      <c r="T29" s="103"/>
      <c r="U29" s="103"/>
    </row>
    <row r="30" spans="1:21" x14ac:dyDescent="0.35">
      <c r="F30" s="50"/>
      <c r="G30" s="114" t="s">
        <v>351</v>
      </c>
      <c r="H30" s="24"/>
      <c r="I30" s="130">
        <f>N3*2</f>
        <v>2</v>
      </c>
      <c r="J30" s="51" t="str">
        <f>IF(I30&gt;0," Jam","")</f>
        <v xml:space="preserve"> Jam</v>
      </c>
      <c r="K30" s="103">
        <f>I30</f>
        <v>2</v>
      </c>
      <c r="L30" s="103"/>
      <c r="M30" s="103" t="s">
        <v>324</v>
      </c>
      <c r="N30" s="103"/>
      <c r="O30" s="103"/>
      <c r="P30" s="103"/>
      <c r="Q30" s="103"/>
      <c r="R30" s="103"/>
      <c r="S30" s="103"/>
      <c r="T30" s="103"/>
      <c r="U30" s="103"/>
    </row>
    <row r="31" spans="1:21" x14ac:dyDescent="0.35">
      <c r="F31" s="50"/>
      <c r="G31" s="52" t="s">
        <v>60</v>
      </c>
      <c r="H31" s="19"/>
      <c r="I31" s="131">
        <f>I30/2</f>
        <v>1</v>
      </c>
      <c r="J31" s="51" t="str">
        <f t="shared" ref="J31:J33" si="25">IF(I31&gt;0," Jam","")</f>
        <v xml:space="preserve"> Jam</v>
      </c>
      <c r="K31" s="103">
        <f>I31</f>
        <v>1</v>
      </c>
      <c r="L31" s="103"/>
      <c r="M31" s="103" t="s">
        <v>324</v>
      </c>
      <c r="N31" s="103"/>
      <c r="O31" s="103"/>
      <c r="P31" s="103"/>
      <c r="Q31" s="103"/>
      <c r="R31" s="103"/>
      <c r="S31" s="103"/>
      <c r="T31" s="103"/>
      <c r="U31" s="103"/>
    </row>
    <row r="32" spans="1:21" x14ac:dyDescent="0.35">
      <c r="F32" s="50"/>
      <c r="G32" s="114" t="s">
        <v>352</v>
      </c>
      <c r="H32" s="19"/>
      <c r="I32" s="131"/>
      <c r="J32" s="51" t="str">
        <f t="shared" si="25"/>
        <v/>
      </c>
      <c r="K32" s="103"/>
      <c r="L32" s="103"/>
      <c r="M32" s="103" t="s">
        <v>324</v>
      </c>
      <c r="N32" s="103"/>
      <c r="O32" s="103"/>
      <c r="P32" s="103"/>
      <c r="Q32" s="103"/>
      <c r="R32" s="103"/>
      <c r="S32" s="103"/>
      <c r="T32" s="103"/>
      <c r="U32" s="103"/>
    </row>
    <row r="33" spans="2:21" x14ac:dyDescent="0.35">
      <c r="F33" s="50"/>
      <c r="G33" s="19" t="s">
        <v>61</v>
      </c>
      <c r="H33" s="19"/>
      <c r="I33" s="131"/>
      <c r="J33" s="51" t="str">
        <f t="shared" si="25"/>
        <v/>
      </c>
      <c r="K33" s="103"/>
      <c r="L33" s="103"/>
      <c r="M33" s="103" t="s">
        <v>324</v>
      </c>
      <c r="N33" s="103"/>
      <c r="O33" s="103"/>
      <c r="P33" s="103"/>
      <c r="Q33" s="103"/>
      <c r="R33" s="103"/>
      <c r="S33" s="103"/>
      <c r="T33" s="103"/>
      <c r="U33" s="103"/>
    </row>
    <row r="34" spans="2:21" x14ac:dyDescent="0.35">
      <c r="F34" s="418" t="s">
        <v>62</v>
      </c>
      <c r="G34" s="419"/>
      <c r="H34" s="420"/>
      <c r="I34" s="417">
        <f>SUM(I10:I33)</f>
        <v>282</v>
      </c>
      <c r="J34" s="417"/>
      <c r="K34" s="104">
        <f>SUM(K10:K33)</f>
        <v>48</v>
      </c>
      <c r="L34" s="104">
        <f>SUM(L10:L33)</f>
        <v>279</v>
      </c>
      <c r="M34" s="103" t="s">
        <v>324</v>
      </c>
      <c r="N34" s="103"/>
      <c r="O34" s="103"/>
      <c r="P34" s="103"/>
      <c r="Q34" s="103"/>
      <c r="R34" s="103"/>
      <c r="S34" s="103"/>
      <c r="T34" s="103"/>
      <c r="U34" s="103"/>
    </row>
    <row r="35" spans="2:21" x14ac:dyDescent="0.35">
      <c r="F35" s="14"/>
      <c r="G35" s="14"/>
      <c r="H35" s="14"/>
      <c r="I35" s="14"/>
      <c r="J35" s="14"/>
      <c r="K35" s="105"/>
      <c r="L35" s="103"/>
      <c r="M35" s="103"/>
      <c r="N35" s="103"/>
      <c r="O35" s="103"/>
      <c r="P35" s="103"/>
      <c r="Q35" s="103"/>
      <c r="R35" s="103"/>
      <c r="S35" s="103"/>
      <c r="T35" s="103"/>
      <c r="U35" s="103"/>
    </row>
    <row r="36" spans="2:21" x14ac:dyDescent="0.35">
      <c r="B36" s="14" t="s">
        <v>48</v>
      </c>
      <c r="C36" s="14"/>
      <c r="D36" s="14"/>
      <c r="H36" s="14" t="str">
        <f>DATA!C6&amp;","&amp;DATA!C17</f>
        <v>Narmada,13 Juli 2026</v>
      </c>
      <c r="K36" s="14"/>
      <c r="M36" s="103"/>
      <c r="N36" s="103"/>
      <c r="O36" s="103"/>
      <c r="P36" s="103"/>
      <c r="Q36" s="103"/>
      <c r="R36" s="103"/>
      <c r="S36" s="103"/>
      <c r="T36" s="103"/>
      <c r="U36" s="103"/>
    </row>
    <row r="37" spans="2:21" x14ac:dyDescent="0.35">
      <c r="B37" s="14" t="str">
        <f>IF(DATA!C16&lt;&gt;"",DATA!C16&amp;" ","")&amp;"Kepala "&amp;DATA!C5</f>
        <v>Kepala SMKN 1 Narmada</v>
      </c>
      <c r="C37" s="14"/>
      <c r="D37" s="14"/>
      <c r="H37" s="14" t="s">
        <v>49</v>
      </c>
      <c r="K37" s="14"/>
      <c r="M37" s="103"/>
      <c r="N37" s="103"/>
      <c r="O37" s="103"/>
      <c r="P37" s="103"/>
      <c r="Q37" s="103"/>
      <c r="R37" s="103"/>
      <c r="S37" s="103"/>
      <c r="T37" s="103"/>
      <c r="U37" s="103"/>
    </row>
    <row r="38" spans="2:21" x14ac:dyDescent="0.35">
      <c r="B38" s="14"/>
      <c r="C38" s="14"/>
      <c r="D38" s="14"/>
      <c r="H38" s="14"/>
      <c r="K38" s="14"/>
      <c r="M38" s="103"/>
      <c r="N38" s="103"/>
      <c r="O38" s="103"/>
      <c r="P38" s="103"/>
      <c r="Q38" s="103"/>
      <c r="R38" s="103"/>
      <c r="S38" s="103"/>
      <c r="T38" s="103"/>
      <c r="U38" s="103"/>
    </row>
    <row r="39" spans="2:21" x14ac:dyDescent="0.35">
      <c r="B39" s="14"/>
      <c r="C39" s="14"/>
      <c r="D39" s="14"/>
      <c r="H39" s="14"/>
      <c r="K39" s="14"/>
      <c r="M39" s="103"/>
      <c r="N39" s="103"/>
      <c r="O39" s="103"/>
      <c r="P39" s="103"/>
      <c r="Q39" s="103"/>
      <c r="R39" s="103"/>
      <c r="S39" s="103"/>
      <c r="T39" s="103"/>
      <c r="U39" s="103"/>
    </row>
    <row r="40" spans="2:21" x14ac:dyDescent="0.35">
      <c r="B40" s="14"/>
      <c r="C40" s="14"/>
      <c r="D40" s="14"/>
      <c r="H40" s="14"/>
      <c r="K40" s="14"/>
      <c r="M40" s="103"/>
      <c r="N40" s="103"/>
      <c r="O40" s="103"/>
      <c r="P40" s="103"/>
      <c r="Q40" s="103"/>
      <c r="R40" s="103"/>
      <c r="S40" s="103"/>
      <c r="T40" s="103"/>
      <c r="U40" s="103"/>
    </row>
    <row r="41" spans="2:21" x14ac:dyDescent="0.35">
      <c r="B41" s="15" t="str">
        <f>DATA!C14</f>
        <v>Ridhan Hadi, S.Pd., M.Pd.</v>
      </c>
      <c r="C41" s="14"/>
      <c r="D41" s="14"/>
      <c r="H41" s="15" t="str">
        <f>DATA!C12</f>
        <v>Candra Rusmana</v>
      </c>
      <c r="K41" s="15"/>
      <c r="M41" s="103"/>
      <c r="N41" s="103"/>
      <c r="O41" s="103"/>
      <c r="P41" s="103"/>
      <c r="Q41" s="103"/>
      <c r="R41" s="103"/>
      <c r="S41" s="103"/>
      <c r="T41" s="103"/>
      <c r="U41" s="103"/>
    </row>
    <row r="42" spans="2:21" x14ac:dyDescent="0.35">
      <c r="B42" s="14" t="str">
        <f>"NIP. "&amp;DATA!C15</f>
        <v>NIP. 19830603 201001 1 016</v>
      </c>
      <c r="C42" s="14"/>
      <c r="D42" s="14"/>
      <c r="H42" s="14" t="str">
        <f>"NIP. "&amp;DATA!C13</f>
        <v>NIP. 199001022023211000</v>
      </c>
      <c r="K42" s="105"/>
      <c r="L42" s="103"/>
      <c r="M42" s="103"/>
      <c r="N42" s="103"/>
      <c r="O42" s="103"/>
      <c r="P42" s="103"/>
      <c r="Q42" s="103"/>
      <c r="R42" s="103"/>
      <c r="S42" s="103"/>
      <c r="T42" s="103"/>
      <c r="U42" s="103"/>
    </row>
  </sheetData>
  <sheetProtection algorithmName="SHA-512" hashValue="U44f2weM2chj9SEa3It5zMFArQWEfd9eISzrqdvix3C81ty6oAaYCcIWbJyo9sw1MEAdekuXgs9QR5XbTkUziA==" saltValue="BlET2KKhKV5ziszJF4hliA==" spinCount="100000" sheet="1" selectLockedCells="1" autoFilter="0"/>
  <autoFilter ref="M21:M34" xr:uid="{00000000-0009-0000-0000-000006000000}">
    <filterColumn colId="0">
      <filters>
        <filter val="Show"/>
      </filters>
    </filterColumn>
  </autoFilter>
  <mergeCells count="71">
    <mergeCell ref="L20:L21"/>
    <mergeCell ref="L22:L23"/>
    <mergeCell ref="L24:L25"/>
    <mergeCell ref="L26:L27"/>
    <mergeCell ref="L28:L29"/>
    <mergeCell ref="L10:L11"/>
    <mergeCell ref="L12:L13"/>
    <mergeCell ref="L14:L15"/>
    <mergeCell ref="L16:L17"/>
    <mergeCell ref="L18:L19"/>
    <mergeCell ref="I34:J34"/>
    <mergeCell ref="F34:H34"/>
    <mergeCell ref="J16:J17"/>
    <mergeCell ref="J18:J19"/>
    <mergeCell ref="J20:J21"/>
    <mergeCell ref="J22:J23"/>
    <mergeCell ref="J24:J25"/>
    <mergeCell ref="J26:J27"/>
    <mergeCell ref="F26:F27"/>
    <mergeCell ref="F28:F29"/>
    <mergeCell ref="F18:F19"/>
    <mergeCell ref="F20:F21"/>
    <mergeCell ref="F22:F23"/>
    <mergeCell ref="F24:F25"/>
    <mergeCell ref="I16:I17"/>
    <mergeCell ref="I18:I19"/>
    <mergeCell ref="I8:J8"/>
    <mergeCell ref="I9:J9"/>
    <mergeCell ref="J10:J11"/>
    <mergeCell ref="J12:J13"/>
    <mergeCell ref="J14:J15"/>
    <mergeCell ref="I14:I15"/>
    <mergeCell ref="I10:I11"/>
    <mergeCell ref="I12:I13"/>
    <mergeCell ref="K10:K11"/>
    <mergeCell ref="K12:K13"/>
    <mergeCell ref="K14:K15"/>
    <mergeCell ref="K16:K17"/>
    <mergeCell ref="K18:K19"/>
    <mergeCell ref="G24:H25"/>
    <mergeCell ref="G26:H27"/>
    <mergeCell ref="G28:H29"/>
    <mergeCell ref="K20:K21"/>
    <mergeCell ref="K22:K23"/>
    <mergeCell ref="K24:K25"/>
    <mergeCell ref="K26:K27"/>
    <mergeCell ref="K28:K29"/>
    <mergeCell ref="G22:H23"/>
    <mergeCell ref="G20:H21"/>
    <mergeCell ref="J28:J29"/>
    <mergeCell ref="I28:I29"/>
    <mergeCell ref="I26:I27"/>
    <mergeCell ref="I24:I25"/>
    <mergeCell ref="I22:I23"/>
    <mergeCell ref="I20:I21"/>
    <mergeCell ref="D2:F2"/>
    <mergeCell ref="D5:F5"/>
    <mergeCell ref="D4:F4"/>
    <mergeCell ref="D3:F3"/>
    <mergeCell ref="G18:H19"/>
    <mergeCell ref="G12:H13"/>
    <mergeCell ref="C9:D9"/>
    <mergeCell ref="G8:H9"/>
    <mergeCell ref="F12:F13"/>
    <mergeCell ref="F14:F15"/>
    <mergeCell ref="F16:F17"/>
    <mergeCell ref="F8:F9"/>
    <mergeCell ref="F10:F11"/>
    <mergeCell ref="G10:H11"/>
    <mergeCell ref="G16:H17"/>
    <mergeCell ref="G14:H15"/>
  </mergeCells>
  <pageMargins left="0.70866141732283472" right="0.70866141732283472" top="0.74803149606299213" bottom="0.74803149606299213" header="0.31496062992125984" footer="0.31496062992125984"/>
  <pageSetup paperSize="9" orientation="landscape" r:id="rId1"/>
  <headerFooter>
    <oddFooter>&amp;CCreated by Gde Ari K. SKanada @2026</oddFooter>
  </headerFooter>
  <rowBreaks count="1" manualBreakCount="1">
    <brk id="23"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filterMode="1"/>
  <dimension ref="A1:AB43"/>
  <sheetViews>
    <sheetView topLeftCell="A5" zoomScaleNormal="100" zoomScaleSheetLayoutView="47" workbookViewId="0">
      <selection activeCell="N18" sqref="N18"/>
    </sheetView>
  </sheetViews>
  <sheetFormatPr defaultRowHeight="14.5" x14ac:dyDescent="0.35"/>
  <cols>
    <col min="1" max="1" width="3.7265625" bestFit="1" customWidth="1"/>
    <col min="2" max="2" width="19.54296875" customWidth="1"/>
    <col min="3" max="3" width="6.453125" customWidth="1"/>
    <col min="4" max="4" width="7.81640625" customWidth="1"/>
    <col min="5" max="5" width="4.26953125" customWidth="1"/>
    <col min="7" max="7" width="27.26953125" customWidth="1"/>
    <col min="8" max="8" width="28.7265625" customWidth="1"/>
    <col min="9" max="10" width="7" customWidth="1"/>
  </cols>
  <sheetData>
    <row r="1" spans="1:28" ht="81.75" customHeight="1" x14ac:dyDescent="0.35">
      <c r="K1" s="103"/>
      <c r="N1" s="103"/>
      <c r="O1" s="103"/>
      <c r="P1" s="103"/>
      <c r="Q1" s="103"/>
      <c r="R1" s="103"/>
      <c r="S1" s="146"/>
      <c r="T1" s="146"/>
      <c r="U1" s="146"/>
      <c r="V1" s="146"/>
      <c r="W1" s="146"/>
      <c r="X1" s="146"/>
      <c r="Y1" s="146"/>
      <c r="Z1" s="146"/>
      <c r="AA1" s="146"/>
      <c r="AB1" s="146"/>
    </row>
    <row r="2" spans="1:28" x14ac:dyDescent="0.35">
      <c r="D2" s="396" t="s">
        <v>53</v>
      </c>
      <c r="E2" s="396"/>
      <c r="F2" s="396"/>
      <c r="G2" s="54" t="str">
        <f>": "&amp;DATA!C10</f>
        <v>: Kometensi Keahlian Rekayasa Perangkat Lunak</v>
      </c>
      <c r="H2" s="16"/>
      <c r="K2" s="103"/>
      <c r="L2" s="103"/>
      <c r="M2" s="103"/>
      <c r="N2" s="103">
        <f>COUNTA(DATA!D49:D68)/2</f>
        <v>1</v>
      </c>
      <c r="O2" s="103">
        <f>'MINGGU EFEKTIF'!F20*DATA!C18</f>
        <v>133</v>
      </c>
      <c r="P2" s="103">
        <f>ROUNDDOWN((O2-SUM(I30:I33))/N2,0)</f>
        <v>130</v>
      </c>
      <c r="Q2" s="103">
        <f>O2-(I30+I31)</f>
        <v>130</v>
      </c>
      <c r="R2" s="103"/>
      <c r="S2" s="146"/>
      <c r="T2" s="146"/>
      <c r="U2" s="146"/>
      <c r="V2" s="146"/>
      <c r="W2" s="146"/>
      <c r="X2" s="146"/>
      <c r="Y2" s="146"/>
      <c r="Z2" s="146"/>
      <c r="AA2" s="146"/>
      <c r="AB2" s="146"/>
    </row>
    <row r="3" spans="1:28" x14ac:dyDescent="0.35">
      <c r="D3" s="397" t="s">
        <v>54</v>
      </c>
      <c r="E3" s="397"/>
      <c r="F3" s="397"/>
      <c r="G3" s="54" t="str">
        <f>": "&amp;DATA!C5</f>
        <v>: SMKN 1 Narmada</v>
      </c>
      <c r="H3" s="16"/>
      <c r="J3" s="16"/>
      <c r="K3" s="103"/>
      <c r="L3" s="103"/>
      <c r="M3" s="103"/>
      <c r="N3" s="103">
        <f>ROUNDUP(COUNTA(DATA!D49:D68)/3,0)</f>
        <v>1</v>
      </c>
      <c r="O3" s="103">
        <f>O2-K34</f>
        <v>92</v>
      </c>
      <c r="P3" s="103"/>
      <c r="Q3" s="103"/>
      <c r="R3" s="103"/>
      <c r="S3" s="146"/>
      <c r="T3" s="146"/>
      <c r="U3" s="146"/>
      <c r="V3" s="146"/>
      <c r="W3" s="146"/>
      <c r="X3" s="146"/>
      <c r="Y3" s="146"/>
      <c r="Z3" s="146"/>
      <c r="AA3" s="146"/>
      <c r="AB3" s="146"/>
    </row>
    <row r="4" spans="1:28" x14ac:dyDescent="0.35">
      <c r="D4" s="397" t="s">
        <v>55</v>
      </c>
      <c r="E4" s="397"/>
      <c r="F4" s="397"/>
      <c r="G4" s="54" t="str">
        <f>": "&amp;DATA!C11&amp;" / Genap"</f>
        <v>: XI RPL / Genap</v>
      </c>
      <c r="H4" s="16"/>
      <c r="J4" s="16"/>
      <c r="K4" s="103"/>
      <c r="L4" s="103"/>
      <c r="M4" s="103"/>
      <c r="N4" s="103"/>
      <c r="O4" s="103">
        <f>COUNTIF(K10:K29,MAX(K10:K29))</f>
        <v>2</v>
      </c>
      <c r="P4" s="103"/>
      <c r="Q4" s="103"/>
      <c r="R4" s="103"/>
      <c r="S4" s="146"/>
      <c r="T4" s="146"/>
      <c r="U4" s="146"/>
      <c r="V4" s="146"/>
      <c r="W4" s="146"/>
      <c r="X4" s="146"/>
      <c r="Y4" s="146"/>
      <c r="Z4" s="146"/>
      <c r="AA4" s="146"/>
      <c r="AB4" s="146"/>
    </row>
    <row r="5" spans="1:28" x14ac:dyDescent="0.35">
      <c r="D5" s="397" t="s">
        <v>56</v>
      </c>
      <c r="E5" s="397"/>
      <c r="F5" s="397"/>
      <c r="G5" s="54" t="str">
        <f>": "&amp;DATA!C7</f>
        <v>: 2026/2027</v>
      </c>
      <c r="H5" s="16"/>
      <c r="J5" s="16"/>
      <c r="K5" s="103"/>
      <c r="L5" s="103"/>
      <c r="M5" s="103"/>
      <c r="N5" s="103"/>
      <c r="O5" s="103"/>
      <c r="P5" s="103"/>
      <c r="Q5" s="103"/>
      <c r="R5" s="103"/>
      <c r="S5" s="146"/>
      <c r="T5" s="146"/>
      <c r="U5" s="146"/>
      <c r="V5" s="146"/>
      <c r="W5" s="146"/>
      <c r="X5" s="146"/>
      <c r="Y5" s="146"/>
      <c r="Z5" s="146"/>
      <c r="AA5" s="146"/>
      <c r="AB5" s="146"/>
    </row>
    <row r="6" spans="1:28" x14ac:dyDescent="0.35">
      <c r="G6" s="16"/>
      <c r="H6" s="16"/>
      <c r="I6" s="16"/>
      <c r="J6" s="16"/>
      <c r="K6" s="103"/>
      <c r="L6" s="103"/>
      <c r="M6" s="103"/>
      <c r="N6" s="103"/>
      <c r="O6" s="103"/>
      <c r="P6" s="103"/>
      <c r="Q6" s="103"/>
      <c r="R6" s="103"/>
      <c r="S6" s="146"/>
      <c r="T6" s="146"/>
      <c r="U6" s="146"/>
      <c r="V6" s="146"/>
      <c r="W6" s="146"/>
      <c r="X6" s="146"/>
      <c r="Y6" s="146"/>
      <c r="Z6" s="146"/>
      <c r="AA6" s="146"/>
      <c r="AB6" s="146"/>
    </row>
    <row r="7" spans="1:28" x14ac:dyDescent="0.35">
      <c r="A7" s="185" t="s">
        <v>66</v>
      </c>
      <c r="B7" s="185" t="s">
        <v>67</v>
      </c>
      <c r="C7" s="185"/>
      <c r="D7" s="185"/>
      <c r="E7" s="186"/>
      <c r="F7" s="185" t="s">
        <v>57</v>
      </c>
      <c r="G7" s="16"/>
      <c r="H7" s="16"/>
      <c r="I7" s="16"/>
      <c r="J7" s="16"/>
      <c r="K7" s="103"/>
      <c r="L7" s="103"/>
      <c r="M7" s="103"/>
      <c r="R7" s="146"/>
      <c r="S7" s="146"/>
      <c r="T7" s="146"/>
      <c r="U7" s="146"/>
      <c r="V7" s="146"/>
      <c r="W7" s="146"/>
      <c r="X7" s="146"/>
      <c r="Y7" s="146"/>
      <c r="Z7" s="146"/>
      <c r="AA7" s="146"/>
      <c r="AB7" s="146"/>
    </row>
    <row r="8" spans="1:28" x14ac:dyDescent="0.35">
      <c r="A8" s="20">
        <v>1</v>
      </c>
      <c r="B8" s="16" t="s">
        <v>68</v>
      </c>
      <c r="C8" s="16"/>
      <c r="D8" s="16"/>
      <c r="F8" s="423" t="s">
        <v>64</v>
      </c>
      <c r="G8" s="415" t="s">
        <v>180</v>
      </c>
      <c r="H8" s="405"/>
      <c r="I8" s="424" t="s">
        <v>58</v>
      </c>
      <c r="J8" s="425"/>
      <c r="K8" s="103"/>
      <c r="L8" s="103"/>
      <c r="M8" s="103"/>
      <c r="R8" s="146"/>
      <c r="S8" s="146"/>
      <c r="T8" s="146"/>
      <c r="U8" s="146"/>
      <c r="V8" s="146"/>
      <c r="W8" s="146"/>
      <c r="X8" s="146"/>
      <c r="Y8" s="146"/>
      <c r="Z8" s="146"/>
      <c r="AA8" s="146"/>
      <c r="AB8" s="146"/>
    </row>
    <row r="9" spans="1:28" x14ac:dyDescent="0.35">
      <c r="A9" s="49" t="s">
        <v>64</v>
      </c>
      <c r="B9" s="49" t="s">
        <v>69</v>
      </c>
      <c r="C9" s="402" t="s">
        <v>70</v>
      </c>
      <c r="D9" s="403"/>
      <c r="F9" s="423"/>
      <c r="G9" s="416"/>
      <c r="H9" s="407"/>
      <c r="I9" s="426" t="s">
        <v>59</v>
      </c>
      <c r="J9" s="427"/>
      <c r="K9" s="103"/>
      <c r="L9" s="103"/>
      <c r="M9" s="103"/>
      <c r="R9" s="146"/>
      <c r="S9" s="146"/>
      <c r="T9" s="146"/>
      <c r="U9" s="146"/>
      <c r="V9" s="146"/>
      <c r="W9" s="146"/>
      <c r="X9" s="146"/>
      <c r="Y9" s="146"/>
      <c r="Z9" s="146"/>
      <c r="AA9" s="146"/>
      <c r="AB9" s="146"/>
    </row>
    <row r="10" spans="1:28" ht="15" customHeight="1" x14ac:dyDescent="0.35">
      <c r="A10" s="118">
        <v>1</v>
      </c>
      <c r="B10" s="133" t="s">
        <v>36</v>
      </c>
      <c r="C10" s="117">
        <f>'MINGGU EFEKTIF'!D14</f>
        <v>4</v>
      </c>
      <c r="D10" s="134" t="s">
        <v>71</v>
      </c>
      <c r="F10" s="421" t="str">
        <f>DATA!B49</f>
        <v>1</v>
      </c>
      <c r="G10" s="398" t="str">
        <f>IF(DATA!D49&lt;&gt;"",DATA!D49,"")</f>
        <v>Mengevaluasi DNS Server dan Mengkonfigurasi DNS Server</v>
      </c>
      <c r="H10" s="399"/>
      <c r="I10" s="413">
        <f>IF(G10&lt;&gt;"",L10,"")</f>
        <v>111</v>
      </c>
      <c r="J10" s="411" t="str">
        <f>IF((ISNUMBER(I10))," Jam","")</f>
        <v xml:space="preserve"> Jam</v>
      </c>
      <c r="K10" s="410">
        <f>IF(G10&lt;&gt;"",ROUNDDOWN((DATA!E49/DATA!$E$69)*$Q$2,0),"")</f>
        <v>19</v>
      </c>
      <c r="L10" s="422">
        <f>IF(K10=MAX($K$10:$K$29),K10+$O$3,K10)</f>
        <v>111</v>
      </c>
      <c r="M10" s="103"/>
      <c r="R10" s="146"/>
      <c r="S10" s="146"/>
      <c r="T10" s="146"/>
      <c r="U10" s="146"/>
      <c r="V10" s="146"/>
      <c r="W10" s="146"/>
      <c r="X10" s="146"/>
      <c r="Y10" s="146"/>
      <c r="Z10" s="146"/>
      <c r="AA10" s="146"/>
      <c r="AB10" s="146"/>
    </row>
    <row r="11" spans="1:28" x14ac:dyDescent="0.35">
      <c r="A11" s="118">
        <v>2</v>
      </c>
      <c r="B11" s="32" t="s">
        <v>93</v>
      </c>
      <c r="C11" s="117">
        <f>'MINGGU EFEKTIF'!D15</f>
        <v>4</v>
      </c>
      <c r="D11" s="134" t="s">
        <v>71</v>
      </c>
      <c r="F11" s="421"/>
      <c r="G11" s="400"/>
      <c r="H11" s="401"/>
      <c r="I11" s="414"/>
      <c r="J11" s="412"/>
      <c r="K11" s="410"/>
      <c r="L11" s="422"/>
      <c r="M11" s="103"/>
      <c r="R11" s="146"/>
      <c r="S11" s="146"/>
      <c r="T11" s="146"/>
      <c r="U11" s="146"/>
      <c r="V11" s="146"/>
      <c r="W11" s="146"/>
      <c r="X11" s="146"/>
      <c r="Y11" s="146"/>
      <c r="Z11" s="146"/>
      <c r="AA11" s="146"/>
      <c r="AB11" s="146"/>
    </row>
    <row r="12" spans="1:28" ht="15" customHeight="1" x14ac:dyDescent="0.35">
      <c r="A12" s="118">
        <v>3</v>
      </c>
      <c r="B12" s="32" t="s">
        <v>38</v>
      </c>
      <c r="C12" s="117">
        <f>'MINGGU EFEKTIF'!D16</f>
        <v>4</v>
      </c>
      <c r="D12" s="134" t="s">
        <v>71</v>
      </c>
      <c r="F12" s="421" t="str">
        <f>DATA!B51</f>
        <v>2</v>
      </c>
      <c r="G12" s="398" t="str">
        <f>IF(DATA!D51&lt;&gt;"",DATA!D51,"")</f>
        <v>Menerapkan pemrograman antarmuka GUI (Graphical User Interface),</v>
      </c>
      <c r="H12" s="399"/>
      <c r="I12" s="413">
        <f>IF(G12&lt;&gt;"",L12,"")</f>
        <v>111</v>
      </c>
      <c r="J12" s="411" t="str">
        <f t="shared" ref="J12" si="0">IF((ISNUMBER(I12))," Jam","")</f>
        <v xml:space="preserve"> Jam</v>
      </c>
      <c r="K12" s="410">
        <f>IF(G12&lt;&gt;"",ROUNDDOWN((DATA!E51/DATA!$E$69)*$Q$2,0),"")</f>
        <v>19</v>
      </c>
      <c r="L12" s="422">
        <f t="shared" ref="L12" si="1">IF(K12=MAX($K$10:$K$29),K12+$O$3,K12)</f>
        <v>111</v>
      </c>
      <c r="M12" s="103"/>
      <c r="R12" s="146"/>
      <c r="S12" s="146"/>
      <c r="T12" s="146"/>
      <c r="U12" s="146"/>
      <c r="V12" s="146"/>
      <c r="W12" s="146"/>
      <c r="X12" s="146"/>
      <c r="Y12" s="146"/>
      <c r="Z12" s="146"/>
      <c r="AA12" s="146"/>
      <c r="AB12" s="146"/>
    </row>
    <row r="13" spans="1:28" x14ac:dyDescent="0.35">
      <c r="A13" s="118">
        <v>4</v>
      </c>
      <c r="B13" s="32" t="s">
        <v>39</v>
      </c>
      <c r="C13" s="117">
        <f>'MINGGU EFEKTIF'!D17</f>
        <v>5</v>
      </c>
      <c r="D13" s="134" t="s">
        <v>71</v>
      </c>
      <c r="F13" s="421"/>
      <c r="G13" s="400"/>
      <c r="H13" s="401"/>
      <c r="I13" s="414"/>
      <c r="J13" s="412"/>
      <c r="K13" s="410"/>
      <c r="L13" s="422"/>
      <c r="M13" s="103"/>
      <c r="R13" s="146"/>
      <c r="S13" s="146"/>
      <c r="T13" s="146"/>
      <c r="U13" s="146"/>
      <c r="V13" s="146"/>
      <c r="W13" s="146"/>
      <c r="X13" s="146"/>
      <c r="Y13" s="146"/>
      <c r="Z13" s="146"/>
      <c r="AA13" s="146"/>
      <c r="AB13" s="146"/>
    </row>
    <row r="14" spans="1:28" ht="15" customHeight="1" x14ac:dyDescent="0.35">
      <c r="A14" s="118">
        <v>5</v>
      </c>
      <c r="B14" s="32" t="s">
        <v>40</v>
      </c>
      <c r="C14" s="117">
        <f>'MINGGU EFEKTIF'!D18</f>
        <v>4</v>
      </c>
      <c r="D14" s="134" t="s">
        <v>71</v>
      </c>
      <c r="F14" s="421" t="str">
        <f>DATA!B53</f>
        <v/>
      </c>
      <c r="G14" s="398" t="str">
        <f>IF(DATA!D53&lt;&gt;"",DATA!D53,"")</f>
        <v/>
      </c>
      <c r="H14" s="399"/>
      <c r="I14" s="413" t="str">
        <f t="shared" ref="I14" si="2">IF(G14&lt;&gt;"",L14,"")</f>
        <v/>
      </c>
      <c r="J14" s="411" t="str">
        <f t="shared" ref="J14" si="3">IF((ISNUMBER(I14))," Jam","")</f>
        <v/>
      </c>
      <c r="K14" s="410" t="str">
        <f>IF(G14&lt;&gt;"",ROUNDDOWN((DATA!E53/DATA!$E$69)*$Q$2,0),"")</f>
        <v/>
      </c>
      <c r="L14" s="422" t="str">
        <f t="shared" ref="L14" si="4">IF(K14=MAX($K$10:$K$29),K14+$O$3,K14)</f>
        <v/>
      </c>
      <c r="M14" s="103"/>
      <c r="R14" s="146"/>
      <c r="S14" s="146"/>
      <c r="T14" s="146"/>
      <c r="U14" s="146"/>
      <c r="V14" s="146"/>
      <c r="W14" s="146"/>
      <c r="X14" s="146"/>
      <c r="Y14" s="146"/>
      <c r="Z14" s="146"/>
      <c r="AA14" s="146"/>
      <c r="AB14" s="146"/>
    </row>
    <row r="15" spans="1:28" x14ac:dyDescent="0.35">
      <c r="A15" s="118">
        <v>6</v>
      </c>
      <c r="B15" s="32" t="s">
        <v>41</v>
      </c>
      <c r="C15" s="117">
        <f>'MINGGU EFEKTIF'!D19</f>
        <v>4</v>
      </c>
      <c r="D15" s="134" t="s">
        <v>71</v>
      </c>
      <c r="F15" s="421"/>
      <c r="G15" s="400"/>
      <c r="H15" s="401"/>
      <c r="I15" s="414"/>
      <c r="J15" s="412"/>
      <c r="K15" s="410"/>
      <c r="L15" s="422"/>
      <c r="M15" s="103"/>
      <c r="R15" s="146"/>
      <c r="S15" s="146"/>
      <c r="T15" s="146"/>
      <c r="U15" s="146"/>
      <c r="V15" s="146"/>
      <c r="W15" s="146"/>
      <c r="X15" s="146"/>
      <c r="Y15" s="146"/>
      <c r="Z15" s="146"/>
      <c r="AA15" s="146"/>
      <c r="AB15" s="146"/>
    </row>
    <row r="16" spans="1:28" ht="15" customHeight="1" x14ac:dyDescent="0.35">
      <c r="A16" s="32"/>
      <c r="B16" s="118" t="s">
        <v>72</v>
      </c>
      <c r="C16" s="117">
        <f>SUM(C10:C15)</f>
        <v>25</v>
      </c>
      <c r="D16" s="134" t="s">
        <v>71</v>
      </c>
      <c r="F16" s="421" t="str">
        <f>DATA!B55</f>
        <v/>
      </c>
      <c r="G16" s="398" t="str">
        <f>IF(DATA!D55&lt;&gt;"",DATA!D55,"")</f>
        <v/>
      </c>
      <c r="H16" s="399"/>
      <c r="I16" s="413" t="str">
        <f t="shared" ref="I16" si="5">IF(G16&lt;&gt;"",L16,"")</f>
        <v/>
      </c>
      <c r="J16" s="411" t="str">
        <f t="shared" ref="J16" si="6">IF((ISNUMBER(I16))," Jam","")</f>
        <v/>
      </c>
      <c r="K16" s="410" t="str">
        <f>IF(G16&lt;&gt;"",ROUNDDOWN((DATA!E55/DATA!$E$69)*$Q$2,0),"")</f>
        <v/>
      </c>
      <c r="L16" s="422" t="str">
        <f t="shared" ref="L16" si="7">IF(K16=MAX($K$10:$K$29),K16+$O$3,K16)</f>
        <v/>
      </c>
      <c r="M16" s="103"/>
      <c r="R16" s="146"/>
      <c r="S16" s="146"/>
      <c r="T16" s="146"/>
      <c r="U16" s="146"/>
      <c r="V16" s="146"/>
      <c r="W16" s="146"/>
      <c r="X16" s="146"/>
      <c r="Y16" s="146"/>
      <c r="Z16" s="146"/>
      <c r="AA16" s="146"/>
      <c r="AB16" s="146"/>
    </row>
    <row r="17" spans="1:28" x14ac:dyDescent="0.35">
      <c r="A17" s="20"/>
      <c r="B17" s="16"/>
      <c r="C17" s="22"/>
      <c r="D17" s="18"/>
      <c r="F17" s="421"/>
      <c r="G17" s="400"/>
      <c r="H17" s="401"/>
      <c r="I17" s="414"/>
      <c r="J17" s="412"/>
      <c r="K17" s="410"/>
      <c r="L17" s="422"/>
      <c r="M17" s="103"/>
      <c r="N17" s="156" t="s">
        <v>409</v>
      </c>
      <c r="O17" s="157"/>
      <c r="P17" s="157"/>
      <c r="Q17" s="157"/>
      <c r="R17" s="157"/>
      <c r="S17" s="158"/>
      <c r="T17" s="146"/>
      <c r="U17" s="146"/>
      <c r="V17" s="146"/>
      <c r="W17" s="146"/>
      <c r="X17" s="146"/>
      <c r="Y17" s="146"/>
      <c r="Z17" s="146"/>
      <c r="AA17" s="146"/>
      <c r="AB17" s="146"/>
    </row>
    <row r="18" spans="1:28" x14ac:dyDescent="0.35">
      <c r="A18" s="20">
        <v>2</v>
      </c>
      <c r="B18" s="16" t="s">
        <v>73</v>
      </c>
      <c r="C18" s="16"/>
      <c r="D18" s="16"/>
      <c r="F18" s="421" t="str">
        <f>DATA!B57</f>
        <v/>
      </c>
      <c r="G18" s="398" t="str">
        <f>IF(DATA!D57&lt;&gt;"",DATA!D57,"")</f>
        <v/>
      </c>
      <c r="H18" s="399"/>
      <c r="I18" s="413" t="str">
        <f>IF(G18&lt;&gt;"",L18,"")</f>
        <v/>
      </c>
      <c r="J18" s="411" t="str">
        <f t="shared" ref="J18" si="8">IF((ISNUMBER(I18))," Jam","")</f>
        <v/>
      </c>
      <c r="K18" s="410" t="str">
        <f>IF(G18&lt;&gt;"",ROUNDDOWN((DATA!E57/DATA!$E$69)*$Q$2,0),"")</f>
        <v/>
      </c>
      <c r="L18" s="422" t="str">
        <f t="shared" ref="L18" si="9">IF(K18=MAX($K$10:$K$29),K18+$O$3,K18)</f>
        <v/>
      </c>
      <c r="M18" s="103"/>
      <c r="N18" s="156" t="s">
        <v>189</v>
      </c>
      <c r="O18" s="157"/>
      <c r="P18" s="157"/>
      <c r="Q18" s="157"/>
      <c r="R18" s="157"/>
      <c r="S18" s="158"/>
      <c r="T18" s="146"/>
      <c r="U18" s="146"/>
      <c r="V18" s="146"/>
      <c r="W18" s="146"/>
      <c r="X18" s="146"/>
      <c r="Y18" s="146"/>
      <c r="Z18" s="146"/>
      <c r="AA18" s="146"/>
      <c r="AB18" s="146"/>
    </row>
    <row r="19" spans="1:28" x14ac:dyDescent="0.35">
      <c r="A19" s="20"/>
      <c r="B19" s="16" t="str">
        <f>"Jumlah =  "&amp;'MINGGU EFEKTIF'!D20&amp;"  Pekan  -  "&amp;'MINGGU EFEKTIF'!E20&amp;"   Pekan = "&amp;'MINGGU EFEKTIF'!F20&amp;" Pekan"</f>
        <v>Jumlah =  25  Pekan  -  6   Pekan = 19 Pekan</v>
      </c>
      <c r="C19" s="16"/>
      <c r="D19" s="16"/>
      <c r="F19" s="421"/>
      <c r="G19" s="400"/>
      <c r="H19" s="401"/>
      <c r="I19" s="414"/>
      <c r="J19" s="412"/>
      <c r="K19" s="410"/>
      <c r="L19" s="422"/>
      <c r="M19" s="103"/>
      <c r="N19" s="156" t="s">
        <v>190</v>
      </c>
      <c r="O19" s="157"/>
      <c r="P19" s="157"/>
      <c r="Q19" s="157"/>
      <c r="R19" s="157"/>
      <c r="S19" s="158"/>
      <c r="T19" s="146"/>
      <c r="U19" s="146"/>
      <c r="V19" s="146"/>
      <c r="W19" s="146"/>
      <c r="X19" s="146"/>
      <c r="Y19" s="146"/>
      <c r="Z19" s="146"/>
      <c r="AA19" s="146"/>
      <c r="AB19" s="146"/>
    </row>
    <row r="20" spans="1:28" x14ac:dyDescent="0.35">
      <c r="A20" s="20">
        <v>3</v>
      </c>
      <c r="B20" s="16" t="s">
        <v>74</v>
      </c>
      <c r="C20" s="16"/>
      <c r="D20" s="16"/>
      <c r="F20" s="421" t="str">
        <f>DATA!B59</f>
        <v/>
      </c>
      <c r="G20" s="398" t="str">
        <f>IF(DATA!D59&lt;&gt;"",DATA!D59,"")</f>
        <v/>
      </c>
      <c r="H20" s="399"/>
      <c r="I20" s="413" t="str">
        <f t="shared" ref="I20" si="10">IF(G20&lt;&gt;"",L20,"")</f>
        <v/>
      </c>
      <c r="J20" s="411" t="str">
        <f t="shared" ref="J20" si="11">IF((ISNUMBER(I20))," Jam","")</f>
        <v/>
      </c>
      <c r="K20" s="410" t="str">
        <f>IF(G20&lt;&gt;"",ROUNDDOWN((DATA!E59/DATA!$E$69)*$Q$2,0),"")</f>
        <v/>
      </c>
      <c r="L20" s="422" t="str">
        <f>IF(K20=MAX($K$10:$K$29),K20+$O$3,K20)</f>
        <v/>
      </c>
      <c r="M20" s="103"/>
      <c r="N20" s="156" t="s">
        <v>191</v>
      </c>
      <c r="O20" s="157"/>
      <c r="P20" s="157"/>
      <c r="Q20" s="157"/>
      <c r="R20" s="157"/>
      <c r="S20" s="158"/>
      <c r="T20" s="146"/>
      <c r="U20" s="146"/>
      <c r="V20" s="146"/>
      <c r="W20" s="146"/>
      <c r="X20" s="146"/>
      <c r="Y20" s="146"/>
      <c r="Z20" s="146"/>
      <c r="AA20" s="146"/>
      <c r="AB20" s="146"/>
    </row>
    <row r="21" spans="1:28" x14ac:dyDescent="0.35">
      <c r="A21" s="20"/>
      <c r="B21" s="23" t="str">
        <f>'MINGGU EFEKTIF'!F20&amp;" Pekan x "&amp;DATA!C18&amp;" Jam = "&amp;'ALOKASI WAKTU GENAP'!O2&amp;" Jam"</f>
        <v>19 Pekan x 7 Jam = 133 Jam</v>
      </c>
      <c r="D21" s="16"/>
      <c r="F21" s="421"/>
      <c r="G21" s="400"/>
      <c r="H21" s="401"/>
      <c r="I21" s="414"/>
      <c r="J21" s="412"/>
      <c r="K21" s="410"/>
      <c r="L21" s="422"/>
      <c r="M21" s="103" t="str">
        <f>IF(G21="","Hide","Show")</f>
        <v>Hide</v>
      </c>
      <c r="N21" s="156" t="s">
        <v>193</v>
      </c>
      <c r="O21" s="157"/>
      <c r="P21" s="157"/>
      <c r="Q21" s="157"/>
      <c r="R21" s="157"/>
      <c r="S21" s="158"/>
      <c r="T21" s="146"/>
      <c r="U21" s="146"/>
      <c r="V21" s="146"/>
      <c r="W21" s="146"/>
      <c r="X21" s="146"/>
      <c r="Y21" s="146"/>
      <c r="Z21" s="146"/>
      <c r="AA21" s="146"/>
      <c r="AB21" s="146"/>
    </row>
    <row r="22" spans="1:28" ht="30" hidden="1" customHeight="1" x14ac:dyDescent="0.35">
      <c r="F22" s="421" t="str">
        <f>DATA!B61</f>
        <v/>
      </c>
      <c r="G22" s="398" t="str">
        <f>IF(DATA!D61&lt;&gt;"",DATA!D61,"")</f>
        <v/>
      </c>
      <c r="H22" s="399"/>
      <c r="I22" s="413" t="str">
        <f t="shared" ref="I22" si="12">IF(G22&lt;&gt;"",L22,"")</f>
        <v/>
      </c>
      <c r="J22" s="411" t="str">
        <f t="shared" ref="J22" si="13">IF((ISNUMBER(I22))," Jam","")</f>
        <v/>
      </c>
      <c r="K22" s="410" t="str">
        <f>IF(G22&lt;&gt;"",ROUNDDOWN((DATA!E61/DATA!$E$69)*$Q$2,0),"")</f>
        <v/>
      </c>
      <c r="L22" s="422" t="str">
        <f t="shared" ref="L22" si="14">IF(K22=MAX($K$10:$K$29),K22+$O$3,K22)</f>
        <v/>
      </c>
      <c r="M22" s="103" t="str">
        <f t="shared" ref="M22:M29" si="15">IF(G22="","Hide","Show")</f>
        <v>Hide</v>
      </c>
      <c r="R22" s="146"/>
      <c r="S22" s="146"/>
      <c r="T22" s="146"/>
      <c r="U22" s="146"/>
      <c r="V22" s="146"/>
      <c r="W22" s="146"/>
      <c r="X22" s="146"/>
      <c r="Y22" s="146"/>
      <c r="Z22" s="146"/>
      <c r="AA22" s="146"/>
      <c r="AB22" s="146"/>
    </row>
    <row r="23" spans="1:28" hidden="1" x14ac:dyDescent="0.35">
      <c r="F23" s="421"/>
      <c r="G23" s="400"/>
      <c r="H23" s="401"/>
      <c r="I23" s="414"/>
      <c r="J23" s="412"/>
      <c r="K23" s="410"/>
      <c r="L23" s="422"/>
      <c r="M23" s="103" t="str">
        <f t="shared" si="15"/>
        <v>Hide</v>
      </c>
      <c r="R23" s="146"/>
      <c r="S23" s="146"/>
      <c r="T23" s="146"/>
      <c r="U23" s="146"/>
      <c r="V23" s="146"/>
      <c r="W23" s="146"/>
      <c r="X23" s="146"/>
      <c r="Y23" s="146"/>
      <c r="Z23" s="146"/>
      <c r="AA23" s="146"/>
      <c r="AB23" s="146"/>
    </row>
    <row r="24" spans="1:28" ht="30" hidden="1" customHeight="1" x14ac:dyDescent="0.35">
      <c r="F24" s="421" t="str">
        <f>DATA!B63</f>
        <v/>
      </c>
      <c r="G24" s="398" t="str">
        <f>IF(DATA!D63&lt;&gt;"",DATA!D63,"")</f>
        <v/>
      </c>
      <c r="H24" s="399"/>
      <c r="I24" s="413" t="str">
        <f t="shared" ref="I24" si="16">IF(G24&lt;&gt;"",L24,"")</f>
        <v/>
      </c>
      <c r="J24" s="411" t="str">
        <f t="shared" ref="J24" si="17">IF((ISNUMBER(I24))," Jam","")</f>
        <v/>
      </c>
      <c r="K24" s="410" t="str">
        <f>IF(G24&lt;&gt;"",ROUNDDOWN((DATA!E63/DATA!$E$69)*$Q$2,0),"")</f>
        <v/>
      </c>
      <c r="L24" s="422" t="str">
        <f t="shared" ref="L24" si="18">IF(K24=MAX($K$10:$K$29),K24+$O$3,K24)</f>
        <v/>
      </c>
      <c r="M24" s="103" t="str">
        <f t="shared" si="15"/>
        <v>Hide</v>
      </c>
      <c r="R24" s="146"/>
      <c r="S24" s="146"/>
      <c r="T24" s="146"/>
      <c r="U24" s="146"/>
      <c r="V24" s="146"/>
      <c r="W24" s="146"/>
      <c r="X24" s="146"/>
      <c r="Y24" s="146"/>
      <c r="Z24" s="146"/>
      <c r="AA24" s="146"/>
      <c r="AB24" s="146"/>
    </row>
    <row r="25" spans="1:28" hidden="1" x14ac:dyDescent="0.35">
      <c r="F25" s="421"/>
      <c r="G25" s="400"/>
      <c r="H25" s="401"/>
      <c r="I25" s="414"/>
      <c r="J25" s="412"/>
      <c r="K25" s="410"/>
      <c r="L25" s="422"/>
      <c r="M25" s="103" t="str">
        <f t="shared" si="15"/>
        <v>Hide</v>
      </c>
      <c r="R25" s="146"/>
      <c r="S25" s="146"/>
      <c r="T25" s="146"/>
      <c r="U25" s="146"/>
      <c r="V25" s="146"/>
      <c r="W25" s="146"/>
      <c r="X25" s="146"/>
      <c r="Y25" s="146"/>
      <c r="Z25" s="146"/>
      <c r="AA25" s="146"/>
      <c r="AB25" s="146"/>
    </row>
    <row r="26" spans="1:28" ht="30" hidden="1" customHeight="1" x14ac:dyDescent="0.35">
      <c r="F26" s="421" t="str">
        <f>DATA!B65</f>
        <v/>
      </c>
      <c r="G26" s="398" t="str">
        <f>IF(DATA!D65&lt;&gt;"",DATA!D65,"")</f>
        <v/>
      </c>
      <c r="H26" s="399"/>
      <c r="I26" s="413" t="str">
        <f t="shared" ref="I26" si="19">IF(G26&lt;&gt;"",L26,"")</f>
        <v/>
      </c>
      <c r="J26" s="411" t="str">
        <f t="shared" ref="J26" si="20">IF((ISNUMBER(I26))," Jam","")</f>
        <v/>
      </c>
      <c r="K26" s="410" t="str">
        <f>IF(G26&lt;&gt;"",ROUNDDOWN((DATA!E65/DATA!$E$69)*$Q$2,0),"")</f>
        <v/>
      </c>
      <c r="L26" s="422" t="str">
        <f t="shared" ref="L26" si="21">IF(K26=MAX($K$10:$K$29),K26+$O$3,K26)</f>
        <v/>
      </c>
      <c r="M26" s="103" t="str">
        <f t="shared" si="15"/>
        <v>Hide</v>
      </c>
      <c r="R26" s="146"/>
      <c r="S26" s="146"/>
      <c r="T26" s="146"/>
      <c r="U26" s="146"/>
      <c r="V26" s="146"/>
      <c r="W26" s="146"/>
      <c r="X26" s="146"/>
      <c r="Y26" s="146"/>
      <c r="Z26" s="146"/>
      <c r="AA26" s="146"/>
      <c r="AB26" s="146"/>
    </row>
    <row r="27" spans="1:28" hidden="1" x14ac:dyDescent="0.35">
      <c r="F27" s="421"/>
      <c r="G27" s="400"/>
      <c r="H27" s="401"/>
      <c r="I27" s="414"/>
      <c r="J27" s="412"/>
      <c r="K27" s="410"/>
      <c r="L27" s="422"/>
      <c r="M27" s="103" t="str">
        <f t="shared" si="15"/>
        <v>Hide</v>
      </c>
      <c r="R27" s="146"/>
      <c r="S27" s="146"/>
      <c r="T27" s="146"/>
      <c r="U27" s="146"/>
      <c r="V27" s="146"/>
      <c r="W27" s="146"/>
      <c r="X27" s="146"/>
      <c r="Y27" s="146"/>
      <c r="Z27" s="146"/>
      <c r="AA27" s="146"/>
      <c r="AB27" s="146"/>
    </row>
    <row r="28" spans="1:28" ht="30" hidden="1" customHeight="1" x14ac:dyDescent="0.35">
      <c r="F28" s="421" t="str">
        <f>DATA!B67</f>
        <v/>
      </c>
      <c r="G28" s="398" t="str">
        <f>IF(DATA!D67&lt;&gt;"",DATA!D67,"")</f>
        <v/>
      </c>
      <c r="H28" s="399"/>
      <c r="I28" s="413" t="str">
        <f t="shared" ref="I28" si="22">IF(G28&lt;&gt;"",L28,"")</f>
        <v/>
      </c>
      <c r="J28" s="411" t="str">
        <f t="shared" ref="J28" si="23">IF((ISNUMBER(I28))," Jam","")</f>
        <v/>
      </c>
      <c r="K28" s="410" t="str">
        <f>IF(G28&lt;&gt;"",ROUNDDOWN((DATA!E67/DATA!$E$69)*$Q$2,0),"")</f>
        <v/>
      </c>
      <c r="L28" s="422" t="str">
        <f t="shared" ref="L28" si="24">IF(K28=MAX($K$10:$K$29),K28+$O$3,K28)</f>
        <v/>
      </c>
      <c r="M28" s="103" t="str">
        <f t="shared" si="15"/>
        <v>Hide</v>
      </c>
      <c r="R28" s="146"/>
      <c r="S28" s="146"/>
      <c r="T28" s="146"/>
      <c r="U28" s="146"/>
      <c r="V28" s="146"/>
      <c r="W28" s="146"/>
      <c r="X28" s="146"/>
      <c r="Y28" s="146"/>
      <c r="Z28" s="146"/>
      <c r="AA28" s="146"/>
      <c r="AB28" s="146"/>
    </row>
    <row r="29" spans="1:28" hidden="1" x14ac:dyDescent="0.35">
      <c r="F29" s="421"/>
      <c r="G29" s="400"/>
      <c r="H29" s="401"/>
      <c r="I29" s="414"/>
      <c r="J29" s="412"/>
      <c r="K29" s="410"/>
      <c r="L29" s="422"/>
      <c r="M29" s="103" t="str">
        <f t="shared" si="15"/>
        <v>Hide</v>
      </c>
      <c r="R29" s="146"/>
      <c r="S29" s="146"/>
      <c r="T29" s="146"/>
      <c r="U29" s="146"/>
      <c r="V29" s="146"/>
      <c r="W29" s="146"/>
      <c r="X29" s="146"/>
      <c r="Y29" s="146"/>
      <c r="Z29" s="146"/>
      <c r="AA29" s="146"/>
      <c r="AB29" s="146"/>
    </row>
    <row r="30" spans="1:28" x14ac:dyDescent="0.35">
      <c r="F30" s="50"/>
      <c r="G30" s="114" t="s">
        <v>351</v>
      </c>
      <c r="H30" s="24"/>
      <c r="I30" s="130">
        <f>N3*2</f>
        <v>2</v>
      </c>
      <c r="J30" s="51" t="str">
        <f>IF(I30&gt;0," Jam","")</f>
        <v xml:space="preserve"> Jam</v>
      </c>
      <c r="K30" s="103">
        <f>I30</f>
        <v>2</v>
      </c>
      <c r="L30" s="103"/>
      <c r="M30" s="103" t="s">
        <v>324</v>
      </c>
      <c r="N30" s="103"/>
      <c r="O30" s="103"/>
      <c r="P30" s="103"/>
      <c r="Q30" s="146"/>
      <c r="R30" s="146"/>
      <c r="S30" s="146"/>
      <c r="T30" s="146"/>
      <c r="U30" s="146"/>
      <c r="V30" s="146"/>
      <c r="W30" s="146"/>
      <c r="X30" s="146"/>
      <c r="Y30" s="146"/>
      <c r="Z30" s="146"/>
      <c r="AA30" s="146"/>
      <c r="AB30" s="146"/>
    </row>
    <row r="31" spans="1:28" x14ac:dyDescent="0.35">
      <c r="F31" s="50"/>
      <c r="G31" s="52" t="s">
        <v>60</v>
      </c>
      <c r="H31" s="19"/>
      <c r="I31" s="131">
        <f>I30/2</f>
        <v>1</v>
      </c>
      <c r="J31" s="51" t="str">
        <f t="shared" ref="J31:J33" si="25">IF(I31&gt;0," Jam","")</f>
        <v xml:space="preserve"> Jam</v>
      </c>
      <c r="K31" s="103">
        <f>I31</f>
        <v>1</v>
      </c>
      <c r="L31" s="103"/>
      <c r="M31" s="103" t="s">
        <v>324</v>
      </c>
      <c r="N31" s="103"/>
      <c r="O31" s="103"/>
      <c r="P31" s="103"/>
      <c r="Q31" s="146"/>
      <c r="R31" s="146"/>
      <c r="S31" s="146"/>
      <c r="T31" s="146"/>
      <c r="U31" s="146"/>
      <c r="V31" s="146"/>
      <c r="W31" s="146"/>
      <c r="X31" s="146"/>
      <c r="Y31" s="146"/>
      <c r="Z31" s="146"/>
      <c r="AA31" s="146"/>
      <c r="AB31" s="146"/>
    </row>
    <row r="32" spans="1:28" x14ac:dyDescent="0.35">
      <c r="F32" s="50"/>
      <c r="G32" s="114" t="s">
        <v>353</v>
      </c>
      <c r="H32" s="19"/>
      <c r="I32" s="131"/>
      <c r="J32" s="51" t="str">
        <f t="shared" si="25"/>
        <v/>
      </c>
      <c r="K32" s="103"/>
      <c r="L32" s="103"/>
      <c r="M32" s="103" t="s">
        <v>324</v>
      </c>
      <c r="N32" s="103"/>
      <c r="O32" s="103"/>
      <c r="P32" s="103"/>
      <c r="Q32" s="146"/>
      <c r="R32" s="146"/>
      <c r="S32" s="146"/>
      <c r="T32" s="146"/>
      <c r="U32" s="146"/>
      <c r="V32" s="146"/>
      <c r="W32" s="146"/>
      <c r="X32" s="146"/>
      <c r="Y32" s="146"/>
      <c r="Z32" s="146"/>
      <c r="AA32" s="146"/>
      <c r="AB32" s="146"/>
    </row>
    <row r="33" spans="2:28" x14ac:dyDescent="0.35">
      <c r="F33" s="50"/>
      <c r="G33" s="19" t="s">
        <v>61</v>
      </c>
      <c r="H33" s="19"/>
      <c r="I33" s="131"/>
      <c r="J33" s="51" t="str">
        <f t="shared" si="25"/>
        <v/>
      </c>
      <c r="K33" s="103"/>
      <c r="L33" s="103"/>
      <c r="M33" s="103" t="s">
        <v>324</v>
      </c>
      <c r="N33" s="103"/>
      <c r="O33" s="103"/>
      <c r="P33" s="103"/>
      <c r="Q33" s="146"/>
      <c r="R33" s="146"/>
      <c r="S33" s="146"/>
      <c r="T33" s="146"/>
      <c r="U33" s="146"/>
      <c r="V33" s="146"/>
      <c r="W33" s="146"/>
      <c r="X33" s="146"/>
      <c r="Y33" s="146"/>
      <c r="Z33" s="146"/>
      <c r="AA33" s="146"/>
      <c r="AB33" s="146"/>
    </row>
    <row r="34" spans="2:28" x14ac:dyDescent="0.35">
      <c r="F34" s="418" t="s">
        <v>62</v>
      </c>
      <c r="G34" s="419"/>
      <c r="H34" s="420"/>
      <c r="I34" s="417">
        <f>SUM(I10:I33)</f>
        <v>225</v>
      </c>
      <c r="J34" s="418"/>
      <c r="K34" s="104">
        <f>SUM(K10:K33)</f>
        <v>41</v>
      </c>
      <c r="L34" s="104">
        <f>SUM(L10:L33)</f>
        <v>222</v>
      </c>
      <c r="M34" s="103" t="s">
        <v>324</v>
      </c>
      <c r="N34" s="103"/>
      <c r="O34" s="103"/>
      <c r="P34" s="103"/>
      <c r="Q34" s="146"/>
      <c r="R34" s="146"/>
      <c r="S34" s="146"/>
      <c r="T34" s="146"/>
      <c r="U34" s="146"/>
      <c r="V34" s="146"/>
      <c r="W34" s="146"/>
      <c r="X34" s="146"/>
      <c r="Y34" s="146"/>
      <c r="Z34" s="146"/>
      <c r="AA34" s="146"/>
      <c r="AB34" s="146"/>
    </row>
    <row r="35" spans="2:28" x14ac:dyDescent="0.35">
      <c r="F35" s="14"/>
      <c r="G35" s="14"/>
      <c r="H35" s="14"/>
      <c r="I35" s="14"/>
      <c r="J35" s="14"/>
      <c r="K35" s="105"/>
      <c r="L35" s="103"/>
      <c r="M35" s="103"/>
      <c r="N35" s="146"/>
      <c r="O35" s="146"/>
      <c r="P35" s="146"/>
      <c r="Q35" s="146"/>
      <c r="R35" s="146"/>
      <c r="S35" s="146"/>
      <c r="T35" s="146"/>
      <c r="U35" s="146"/>
      <c r="V35" s="146"/>
      <c r="W35" s="146"/>
      <c r="X35" s="146"/>
      <c r="Y35" s="146"/>
      <c r="Z35" s="146"/>
      <c r="AA35" s="146"/>
      <c r="AB35" s="146"/>
    </row>
    <row r="36" spans="2:28" x14ac:dyDescent="0.35">
      <c r="B36" s="14" t="s">
        <v>48</v>
      </c>
      <c r="C36" s="14"/>
      <c r="D36" s="14"/>
      <c r="H36" s="14" t="str">
        <f>DATA!C6&amp;","&amp;DATA!C17</f>
        <v>Narmada,13 Juli 2026</v>
      </c>
      <c r="K36" s="105"/>
      <c r="L36" s="103"/>
      <c r="M36" s="103"/>
      <c r="N36" s="146"/>
      <c r="O36" s="146"/>
      <c r="P36" s="146"/>
      <c r="Q36" s="146"/>
      <c r="R36" s="146"/>
      <c r="S36" s="146"/>
      <c r="T36" s="146"/>
      <c r="U36" s="146"/>
      <c r="V36" s="146"/>
      <c r="W36" s="146"/>
      <c r="X36" s="146"/>
      <c r="Y36" s="146"/>
      <c r="Z36" s="146"/>
      <c r="AA36" s="146"/>
      <c r="AB36" s="146"/>
    </row>
    <row r="37" spans="2:28" x14ac:dyDescent="0.35">
      <c r="B37" s="14" t="str">
        <f>IF(DATA!C16&lt;&gt;"",DATA!C16&amp;" ","")&amp;"Kepala "&amp;DATA!C5</f>
        <v>Kepala SMKN 1 Narmada</v>
      </c>
      <c r="C37" s="14"/>
      <c r="D37" s="14"/>
      <c r="H37" s="14" t="s">
        <v>49</v>
      </c>
      <c r="K37" s="105"/>
      <c r="L37" s="103"/>
      <c r="M37" s="103"/>
      <c r="N37" s="103"/>
      <c r="O37" s="103"/>
      <c r="P37" s="103"/>
      <c r="Q37" s="103"/>
      <c r="R37" s="103"/>
      <c r="S37" s="103"/>
      <c r="T37" s="103"/>
      <c r="U37" s="103"/>
      <c r="V37" s="103"/>
      <c r="W37" s="103"/>
      <c r="X37" s="103"/>
      <c r="Y37" s="103"/>
      <c r="Z37" s="103"/>
    </row>
    <row r="38" spans="2:28" x14ac:dyDescent="0.35">
      <c r="B38" s="14"/>
      <c r="C38" s="14"/>
      <c r="D38" s="14"/>
      <c r="H38" s="14"/>
      <c r="K38" s="105"/>
      <c r="L38" s="103"/>
      <c r="M38" s="103"/>
      <c r="N38" s="103"/>
      <c r="O38" s="103"/>
      <c r="P38" s="103"/>
      <c r="Q38" s="103"/>
      <c r="R38" s="103"/>
      <c r="S38" s="103"/>
      <c r="T38" s="103"/>
      <c r="U38" s="103"/>
      <c r="V38" s="103"/>
      <c r="W38" s="103"/>
      <c r="X38" s="103"/>
      <c r="Y38" s="103"/>
      <c r="Z38" s="103"/>
    </row>
    <row r="39" spans="2:28" x14ac:dyDescent="0.35">
      <c r="B39" s="14"/>
      <c r="C39" s="14"/>
      <c r="D39" s="14"/>
      <c r="H39" s="14"/>
      <c r="K39" s="105"/>
      <c r="L39" s="103"/>
      <c r="M39" s="103"/>
      <c r="N39" s="103"/>
      <c r="O39" s="103"/>
      <c r="P39" s="103"/>
      <c r="Q39" s="103"/>
      <c r="R39" s="103"/>
      <c r="S39" s="103"/>
      <c r="T39" s="103"/>
      <c r="U39" s="103"/>
      <c r="V39" s="103"/>
      <c r="W39" s="103"/>
      <c r="X39" s="103"/>
      <c r="Y39" s="103"/>
      <c r="Z39" s="103"/>
    </row>
    <row r="40" spans="2:28" x14ac:dyDescent="0.35">
      <c r="B40" s="14"/>
      <c r="C40" s="14"/>
      <c r="D40" s="14"/>
      <c r="H40" s="14"/>
      <c r="K40" s="105"/>
      <c r="L40" s="103"/>
      <c r="M40" s="103"/>
      <c r="N40" s="103"/>
      <c r="O40" s="103"/>
      <c r="P40" s="103"/>
      <c r="Q40" s="103"/>
      <c r="R40" s="103"/>
      <c r="S40" s="103"/>
      <c r="T40" s="103"/>
      <c r="U40" s="103"/>
      <c r="V40" s="103"/>
      <c r="W40" s="103"/>
      <c r="X40" s="103"/>
      <c r="Y40" s="103"/>
      <c r="Z40" s="103"/>
    </row>
    <row r="41" spans="2:28" x14ac:dyDescent="0.35">
      <c r="B41" s="15" t="str">
        <f>DATA!C14</f>
        <v>Ridhan Hadi, S.Pd., M.Pd.</v>
      </c>
      <c r="C41" s="14"/>
      <c r="D41" s="14"/>
      <c r="H41" s="15" t="str">
        <f>DATA!C12</f>
        <v>Candra Rusmana</v>
      </c>
      <c r="K41" s="106"/>
      <c r="L41" s="103"/>
      <c r="M41" s="103"/>
      <c r="N41" s="103"/>
      <c r="O41" s="103"/>
      <c r="P41" s="103"/>
      <c r="Q41" s="103"/>
      <c r="R41" s="103"/>
      <c r="S41" s="103"/>
      <c r="T41" s="103"/>
      <c r="U41" s="103"/>
      <c r="V41" s="103"/>
      <c r="W41" s="103"/>
      <c r="X41" s="103"/>
      <c r="Y41" s="103"/>
      <c r="Z41" s="103"/>
    </row>
    <row r="42" spans="2:28" x14ac:dyDescent="0.35">
      <c r="B42" s="14" t="str">
        <f>"NIP. "&amp;DATA!C15</f>
        <v>NIP. 19830603 201001 1 016</v>
      </c>
      <c r="C42" s="14"/>
      <c r="D42" s="14"/>
      <c r="H42" s="14" t="str">
        <f>"NIP. "&amp;DATA!C13</f>
        <v>NIP. 199001022023211000</v>
      </c>
      <c r="K42" s="105"/>
      <c r="L42" s="103"/>
      <c r="M42" s="103"/>
      <c r="N42" s="103"/>
      <c r="O42" s="103"/>
      <c r="P42" s="103"/>
      <c r="Q42" s="103"/>
      <c r="R42" s="103"/>
      <c r="S42" s="103"/>
      <c r="T42" s="103"/>
      <c r="U42" s="103"/>
      <c r="V42" s="103"/>
      <c r="W42" s="103"/>
      <c r="X42" s="103"/>
      <c r="Y42" s="103"/>
      <c r="Z42" s="103"/>
    </row>
    <row r="43" spans="2:28" x14ac:dyDescent="0.35">
      <c r="K43" s="103"/>
      <c r="L43" s="103"/>
      <c r="M43" s="103"/>
    </row>
  </sheetData>
  <sheetProtection algorithmName="SHA-512" hashValue="XUOyciHDgstzNEPCzBV7dQy3tIFCuMm6eVVuTQF+E20qMhjEZ3tiqKQdrKQVtpdxZ/9GXng0v73N0mLeFLSlag==" saltValue="fCvWc7vJNT1JDX9bew3m7Q==" spinCount="100000" sheet="1" selectLockedCells="1" autoFilter="0"/>
  <autoFilter ref="M21:M34" xr:uid="{00000000-0009-0000-0000-000007000000}">
    <filterColumn colId="0">
      <filters>
        <filter val="Show"/>
      </filters>
    </filterColumn>
  </autoFilter>
  <mergeCells count="71">
    <mergeCell ref="F34:H34"/>
    <mergeCell ref="I34:J34"/>
    <mergeCell ref="F28:F29"/>
    <mergeCell ref="I28:I29"/>
    <mergeCell ref="J28:J29"/>
    <mergeCell ref="K28:K29"/>
    <mergeCell ref="F26:F27"/>
    <mergeCell ref="I26:I27"/>
    <mergeCell ref="J26:J27"/>
    <mergeCell ref="K26:K27"/>
    <mergeCell ref="G28:H29"/>
    <mergeCell ref="G26:H27"/>
    <mergeCell ref="F24:F25"/>
    <mergeCell ref="I24:I25"/>
    <mergeCell ref="J24:J25"/>
    <mergeCell ref="K24:K25"/>
    <mergeCell ref="G24:H25"/>
    <mergeCell ref="F22:F23"/>
    <mergeCell ref="I22:I23"/>
    <mergeCell ref="J22:J23"/>
    <mergeCell ref="K22:K23"/>
    <mergeCell ref="G22:H23"/>
    <mergeCell ref="I18:I19"/>
    <mergeCell ref="J18:J19"/>
    <mergeCell ref="K18:K19"/>
    <mergeCell ref="F20:F21"/>
    <mergeCell ref="I20:I21"/>
    <mergeCell ref="J20:J21"/>
    <mergeCell ref="K20:K21"/>
    <mergeCell ref="G20:H21"/>
    <mergeCell ref="I14:I15"/>
    <mergeCell ref="J14:J15"/>
    <mergeCell ref="K14:K15"/>
    <mergeCell ref="F16:F17"/>
    <mergeCell ref="I16:I17"/>
    <mergeCell ref="J16:J17"/>
    <mergeCell ref="K16:K17"/>
    <mergeCell ref="I8:J8"/>
    <mergeCell ref="C9:D9"/>
    <mergeCell ref="I9:J9"/>
    <mergeCell ref="K10:K11"/>
    <mergeCell ref="F12:F13"/>
    <mergeCell ref="I12:I13"/>
    <mergeCell ref="J12:J13"/>
    <mergeCell ref="K12:K13"/>
    <mergeCell ref="F10:F11"/>
    <mergeCell ref="I10:I11"/>
    <mergeCell ref="J10:J11"/>
    <mergeCell ref="L20:L21"/>
    <mergeCell ref="L22:L23"/>
    <mergeCell ref="L24:L25"/>
    <mergeCell ref="L26:L27"/>
    <mergeCell ref="L28:L29"/>
    <mergeCell ref="L10:L11"/>
    <mergeCell ref="L12:L13"/>
    <mergeCell ref="L14:L15"/>
    <mergeCell ref="L16:L17"/>
    <mergeCell ref="L18:L19"/>
    <mergeCell ref="D2:F2"/>
    <mergeCell ref="D5:F5"/>
    <mergeCell ref="D4:F4"/>
    <mergeCell ref="D3:F3"/>
    <mergeCell ref="G18:H19"/>
    <mergeCell ref="G16:H17"/>
    <mergeCell ref="G14:H15"/>
    <mergeCell ref="G12:H13"/>
    <mergeCell ref="G10:H11"/>
    <mergeCell ref="G8:H9"/>
    <mergeCell ref="F8:F9"/>
    <mergeCell ref="F14:F15"/>
    <mergeCell ref="F18:F19"/>
  </mergeCells>
  <pageMargins left="0.70866141732283472" right="0.70866141732283472" top="0.74803149606299213" bottom="0.74803149606299213" header="0.31496062992125984" footer="0.31496062992125984"/>
  <pageSetup paperSize="9" orientation="landscape" r:id="rId1"/>
  <headerFooter>
    <oddFooter>&amp;CCreated by Gde Ari K. SKanada @2026</oddFooter>
  </headerFooter>
  <rowBreaks count="1" manualBreakCount="1">
    <brk id="23"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filterMode="1"/>
  <dimension ref="A1:O76"/>
  <sheetViews>
    <sheetView topLeftCell="A6" zoomScaleNormal="100" workbookViewId="0">
      <selection activeCell="I8" sqref="I8"/>
    </sheetView>
  </sheetViews>
  <sheetFormatPr defaultRowHeight="14.5" x14ac:dyDescent="0.35"/>
  <cols>
    <col min="1" max="1" width="8.26953125" customWidth="1"/>
    <col min="2" max="2" width="6.54296875" hidden="1" customWidth="1"/>
    <col min="3" max="3" width="6.453125" customWidth="1"/>
    <col min="4" max="4" width="44.26953125" customWidth="1"/>
    <col min="5" max="5" width="16.54296875" style="91" customWidth="1"/>
    <col min="6" max="6" width="13.54296875" customWidth="1"/>
  </cols>
  <sheetData>
    <row r="1" spans="1:15" ht="81" customHeight="1" x14ac:dyDescent="0.35">
      <c r="H1" s="103"/>
      <c r="I1" s="103"/>
      <c r="J1" s="103"/>
      <c r="K1" s="103"/>
      <c r="L1" s="103"/>
      <c r="M1" s="103"/>
      <c r="N1" s="103"/>
    </row>
    <row r="2" spans="1:15" ht="17.5" x14ac:dyDescent="0.35">
      <c r="A2" s="430" t="s">
        <v>76</v>
      </c>
      <c r="B2" s="430"/>
      <c r="C2" s="430"/>
      <c r="D2" s="430"/>
      <c r="E2" s="430"/>
      <c r="F2" s="430"/>
      <c r="G2" s="430"/>
      <c r="H2" s="103"/>
      <c r="I2" s="103"/>
      <c r="J2" s="103">
        <f>COUNTA(DATA!D25:D44)/2</f>
        <v>1.5</v>
      </c>
      <c r="K2" s="103">
        <f>'MINGGU EFEKTIF'!F13*DATA!C18</f>
        <v>126</v>
      </c>
      <c r="L2" s="103">
        <f>ROUNDDOWN((K2-SUM('ALOKASI WAKTU GANJIL'!I30:I33))/J2,0)</f>
        <v>82</v>
      </c>
      <c r="M2" s="103"/>
      <c r="N2" s="103"/>
    </row>
    <row r="3" spans="1:15" ht="13.5" customHeight="1" x14ac:dyDescent="0.4">
      <c r="A3" s="26"/>
      <c r="B3" s="26"/>
      <c r="C3" s="26"/>
      <c r="D3" s="26"/>
      <c r="E3" s="92"/>
      <c r="F3" s="16"/>
      <c r="H3" s="103"/>
      <c r="I3" s="103"/>
      <c r="J3" s="103">
        <f>ROUNDUP(COUNTA(DATA!D25:D44)/3,0)</f>
        <v>1</v>
      </c>
      <c r="K3" s="103">
        <f>MOD(K2-SUM('ALOKASI WAKTU GANJIL'!I30:I33),J2)</f>
        <v>0</v>
      </c>
      <c r="L3" s="103"/>
      <c r="M3" s="103"/>
      <c r="N3" s="103"/>
    </row>
    <row r="4" spans="1:15" x14ac:dyDescent="0.35">
      <c r="A4" s="16" t="s">
        <v>53</v>
      </c>
      <c r="B4" s="16"/>
      <c r="C4" s="18" t="s">
        <v>86</v>
      </c>
      <c r="D4" s="16" t="str">
        <f>DATA!C10</f>
        <v>Kometensi Keahlian Rekayasa Perangkat Lunak</v>
      </c>
      <c r="E4" s="93"/>
      <c r="F4" s="16"/>
      <c r="H4" s="103"/>
      <c r="I4" s="103"/>
      <c r="J4" s="103"/>
      <c r="K4" s="103"/>
      <c r="L4" s="103"/>
      <c r="M4" s="103"/>
      <c r="N4" s="103"/>
    </row>
    <row r="5" spans="1:15" x14ac:dyDescent="0.35">
      <c r="A5" s="16" t="s">
        <v>103</v>
      </c>
      <c r="B5" s="16"/>
      <c r="C5" s="18" t="s">
        <v>86</v>
      </c>
      <c r="D5" s="16" t="str">
        <f>DATA!C11</f>
        <v>XI RPL</v>
      </c>
      <c r="E5" s="93"/>
      <c r="F5" s="16"/>
      <c r="H5" s="103"/>
      <c r="I5" s="103"/>
      <c r="J5" s="103">
        <f>COUNTA(DATA!D49:D68)/2</f>
        <v>1</v>
      </c>
      <c r="K5" s="103">
        <f>'MINGGU EFEKTIF'!F20*DATA!C18</f>
        <v>133</v>
      </c>
      <c r="L5" s="103">
        <f>ROUNDDOWN((K5-SUM('ALOKASI WAKTU GENAP'!I30:I33))/J5,0)</f>
        <v>130</v>
      </c>
      <c r="M5" s="103"/>
      <c r="N5" s="103"/>
    </row>
    <row r="6" spans="1:15" x14ac:dyDescent="0.35">
      <c r="A6" s="16" t="s">
        <v>56</v>
      </c>
      <c r="B6" s="16"/>
      <c r="C6" s="18" t="s">
        <v>86</v>
      </c>
      <c r="D6" s="16" t="str">
        <f>DATA!C7</f>
        <v>2026/2027</v>
      </c>
      <c r="E6" s="93"/>
      <c r="F6" s="16"/>
      <c r="H6" s="103"/>
      <c r="I6" s="103"/>
      <c r="J6" s="103">
        <f>ROUNDUP(COUNTA(DATA!D49:D68)/3,0)</f>
        <v>1</v>
      </c>
      <c r="K6" s="103">
        <f>MOD(K5-SUM('ALOKASI WAKTU GENAP'!I30:I33),J5)</f>
        <v>0</v>
      </c>
      <c r="L6" s="103"/>
      <c r="M6" s="103"/>
      <c r="N6" s="103"/>
    </row>
    <row r="7" spans="1:15" x14ac:dyDescent="0.35">
      <c r="A7" s="16"/>
      <c r="B7" s="16"/>
      <c r="C7" s="16"/>
      <c r="D7" s="16"/>
      <c r="E7" s="93"/>
      <c r="F7" s="16"/>
      <c r="H7" s="103"/>
      <c r="I7" s="156" t="s">
        <v>409</v>
      </c>
      <c r="J7" s="157"/>
      <c r="K7" s="157"/>
      <c r="L7" s="157"/>
      <c r="M7" s="157"/>
      <c r="N7" s="158"/>
    </row>
    <row r="8" spans="1:15" x14ac:dyDescent="0.35">
      <c r="A8" s="27"/>
      <c r="B8" s="28"/>
      <c r="C8" s="449" t="s">
        <v>180</v>
      </c>
      <c r="D8" s="450"/>
      <c r="E8" s="94" t="s">
        <v>77</v>
      </c>
      <c r="F8" s="27"/>
      <c r="H8" s="103"/>
      <c r="I8" s="156" t="s">
        <v>189</v>
      </c>
      <c r="J8" s="157"/>
      <c r="K8" s="157"/>
      <c r="L8" s="157"/>
      <c r="M8" s="157"/>
      <c r="N8" s="158"/>
    </row>
    <row r="9" spans="1:15" x14ac:dyDescent="0.35">
      <c r="A9" s="63" t="s">
        <v>31</v>
      </c>
      <c r="B9" s="29" t="s">
        <v>78</v>
      </c>
      <c r="C9" s="451"/>
      <c r="D9" s="452"/>
      <c r="E9" s="63" t="s">
        <v>79</v>
      </c>
      <c r="F9" s="29" t="s">
        <v>80</v>
      </c>
      <c r="H9" s="103"/>
      <c r="I9" s="156" t="s">
        <v>190</v>
      </c>
      <c r="J9" s="157"/>
      <c r="K9" s="157"/>
      <c r="L9" s="157"/>
      <c r="M9" s="157"/>
      <c r="N9" s="158"/>
    </row>
    <row r="10" spans="1:15" x14ac:dyDescent="0.35">
      <c r="A10" s="30"/>
      <c r="B10" s="31" t="s">
        <v>81</v>
      </c>
      <c r="C10" s="453"/>
      <c r="D10" s="454"/>
      <c r="E10" s="95" t="s">
        <v>82</v>
      </c>
      <c r="F10" s="30"/>
      <c r="H10" s="103"/>
      <c r="I10" s="156" t="s">
        <v>191</v>
      </c>
      <c r="J10" s="157"/>
      <c r="K10" s="157"/>
      <c r="L10" s="157"/>
      <c r="M10" s="157"/>
      <c r="N10" s="158"/>
    </row>
    <row r="11" spans="1:15" ht="35.25" customHeight="1" x14ac:dyDescent="0.35">
      <c r="A11" s="439" t="s">
        <v>83</v>
      </c>
      <c r="B11" s="428" t="str">
        <f>DATA!B25</f>
        <v>1</v>
      </c>
      <c r="C11" s="148" t="str">
        <f>IF(DATA!C25&lt;&gt;"",DATA!C25,"")</f>
        <v>1</v>
      </c>
      <c r="D11" s="145" t="str">
        <f>IF(DATA!D25&lt;&gt;"",DATA!D25,"")</f>
        <v>Menerapkan perintah eksekusi bahasa pemrograman yang mengimplementasikan pemrograman terstruktur,</v>
      </c>
      <c r="E11" s="428">
        <f>IF(D11&lt;&gt;"",'ALOKASI WAKTU GANJIL'!I10,"")</f>
        <v>93</v>
      </c>
      <c r="F11" s="428"/>
      <c r="H11" s="103" t="str">
        <f>IF(D11="","Hide","Show")</f>
        <v>Show</v>
      </c>
      <c r="I11" s="156" t="s">
        <v>193</v>
      </c>
      <c r="J11" s="157"/>
      <c r="K11" s="157"/>
      <c r="L11" s="157"/>
      <c r="M11" s="157"/>
      <c r="N11" s="158"/>
    </row>
    <row r="12" spans="1:15" ht="35.25" hidden="1" customHeight="1" x14ac:dyDescent="0.35">
      <c r="A12" s="440"/>
      <c r="B12" s="429"/>
      <c r="C12" s="247">
        <f>IF(DATA!C26&lt;&gt;"",DATA!C26,"")</f>
        <v>0</v>
      </c>
      <c r="D12" s="145" t="str">
        <f>IF(DATA!D26&lt;&gt;"",DATA!D26,"")</f>
        <v/>
      </c>
      <c r="E12" s="429"/>
      <c r="F12" s="429"/>
      <c r="G12" s="103"/>
      <c r="H12" s="103" t="str">
        <f t="shared" ref="H12:H65" si="0">IF(D12="","Hide","Show")</f>
        <v>Hide</v>
      </c>
      <c r="I12" s="103">
        <v>5</v>
      </c>
      <c r="J12" s="103" t="str">
        <f>E21</f>
        <v/>
      </c>
      <c r="K12" s="103" t="str">
        <f>E50</f>
        <v/>
      </c>
      <c r="L12" s="103"/>
      <c r="M12" s="103"/>
      <c r="N12" s="103"/>
      <c r="O12" s="103"/>
    </row>
    <row r="13" spans="1:15" ht="35.25" customHeight="1" x14ac:dyDescent="0.35">
      <c r="A13" s="440"/>
      <c r="B13" s="428" t="str">
        <f>DATA!B27</f>
        <v>2</v>
      </c>
      <c r="C13" s="148" t="str">
        <f>IF(DATA!C27&lt;&gt;"",DATA!C27,"")</f>
        <v>2</v>
      </c>
      <c r="D13" s="145" t="str">
        <f>IF(DATA!D27&lt;&gt;"",DATA!D27,"")</f>
        <v>Menerapkan pemrograman berorientasi objek lanjutan,</v>
      </c>
      <c r="E13" s="428">
        <f>IF(D13&lt;&gt;"",'ALOKASI WAKTU GANJIL'!I12,"")</f>
        <v>93</v>
      </c>
      <c r="F13" s="428"/>
      <c r="G13" s="103"/>
      <c r="H13" s="103" t="str">
        <f t="shared" si="0"/>
        <v>Show</v>
      </c>
      <c r="I13" s="103">
        <v>6</v>
      </c>
      <c r="J13" s="103" t="str">
        <f>E23</f>
        <v/>
      </c>
      <c r="K13" s="103" t="str">
        <f>E52</f>
        <v/>
      </c>
      <c r="L13" s="103"/>
      <c r="M13" s="103"/>
      <c r="N13" s="103"/>
      <c r="O13" s="103"/>
    </row>
    <row r="14" spans="1:15" ht="35.25" hidden="1" customHeight="1" x14ac:dyDescent="0.35">
      <c r="A14" s="440"/>
      <c r="B14" s="429"/>
      <c r="C14" s="247">
        <f>IF(DATA!C28&lt;&gt;"",DATA!C28,"")</f>
        <v>0</v>
      </c>
      <c r="D14" s="145" t="str">
        <f>IF(DATA!D28&lt;&gt;"",DATA!D28,"")</f>
        <v/>
      </c>
      <c r="E14" s="429"/>
      <c r="F14" s="429"/>
      <c r="G14" s="103"/>
      <c r="H14" s="103" t="str">
        <f t="shared" si="0"/>
        <v>Hide</v>
      </c>
      <c r="I14" s="103">
        <v>7</v>
      </c>
      <c r="J14" s="103" t="str">
        <f>E27</f>
        <v/>
      </c>
      <c r="K14" s="103" t="str">
        <f>E56</f>
        <v/>
      </c>
      <c r="L14" s="103"/>
      <c r="M14" s="103"/>
      <c r="N14" s="103"/>
      <c r="O14" s="103"/>
    </row>
    <row r="15" spans="1:15" ht="35.25" customHeight="1" x14ac:dyDescent="0.35">
      <c r="A15" s="440"/>
      <c r="B15" s="428" t="str">
        <f>DATA!B29</f>
        <v>3</v>
      </c>
      <c r="C15" s="148" t="str">
        <f>IF(DATA!C29&lt;&gt;"",DATA!C29,"")</f>
        <v>3</v>
      </c>
      <c r="D15" s="145" t="str">
        <f>IF(DATA!D29&lt;&gt;"",DATA!D29,"")</f>
        <v>Menerapkan pemodelan perangkat lunak,</v>
      </c>
      <c r="E15" s="442">
        <f>IF(D15&lt;&gt;"",'ALOKASI WAKTU GANJIL'!I14,"")</f>
        <v>93</v>
      </c>
      <c r="F15" s="428"/>
      <c r="G15" s="103"/>
      <c r="H15" s="103" t="str">
        <f t="shared" si="0"/>
        <v>Show</v>
      </c>
      <c r="I15" s="103">
        <v>8</v>
      </c>
      <c r="J15" s="103" t="str">
        <f>E29</f>
        <v/>
      </c>
      <c r="K15" s="103" t="str">
        <f>E58</f>
        <v/>
      </c>
      <c r="L15" s="103"/>
      <c r="M15" s="103"/>
      <c r="N15" s="103"/>
      <c r="O15" s="103"/>
    </row>
    <row r="16" spans="1:15" ht="35.25" hidden="1" customHeight="1" x14ac:dyDescent="0.35">
      <c r="A16" s="440"/>
      <c r="B16" s="429"/>
      <c r="C16" s="247">
        <f>IF(DATA!C30&lt;&gt;"",DATA!C30,"")</f>
        <v>0</v>
      </c>
      <c r="D16" s="145" t="str">
        <f>IF(DATA!D30&lt;&gt;"",DATA!D30,"")</f>
        <v/>
      </c>
      <c r="E16" s="429"/>
      <c r="F16" s="429"/>
      <c r="G16" s="103"/>
      <c r="H16" s="103" t="str">
        <f t="shared" si="0"/>
        <v>Hide</v>
      </c>
      <c r="I16" s="103">
        <v>9</v>
      </c>
      <c r="J16" s="103" t="str">
        <f>E31</f>
        <v/>
      </c>
      <c r="K16" s="103" t="str">
        <f>E60</f>
        <v/>
      </c>
      <c r="L16" s="103"/>
      <c r="M16" s="103"/>
      <c r="N16" s="103"/>
      <c r="O16" s="103"/>
    </row>
    <row r="17" spans="1:15" x14ac:dyDescent="0.35">
      <c r="A17" s="440"/>
      <c r="B17" s="1"/>
      <c r="C17" s="442" t="s">
        <v>354</v>
      </c>
      <c r="D17" s="442"/>
      <c r="E17" s="234">
        <f>IF(J3&gt;=1,2,"")</f>
        <v>2</v>
      </c>
      <c r="F17" s="32"/>
      <c r="G17" s="103"/>
      <c r="H17" s="103" t="str">
        <f>IF(C17="","Hide","Show")</f>
        <v>Show</v>
      </c>
      <c r="I17" s="103">
        <v>10</v>
      </c>
      <c r="J17" s="103" t="str">
        <f>E35</f>
        <v/>
      </c>
      <c r="K17" s="103" t="str">
        <f>E64</f>
        <v/>
      </c>
      <c r="L17" s="103"/>
      <c r="M17" s="103"/>
      <c r="N17" s="103"/>
      <c r="O17" s="103"/>
    </row>
    <row r="18" spans="1:15" x14ac:dyDescent="0.35">
      <c r="A18" s="440"/>
      <c r="B18" s="1"/>
      <c r="C18" s="443" t="s">
        <v>85</v>
      </c>
      <c r="D18" s="444"/>
      <c r="E18" s="116">
        <f>IF(J3&gt;=1,1,"")</f>
        <v>1</v>
      </c>
      <c r="F18" s="32"/>
      <c r="G18" s="103"/>
      <c r="H18" s="103" t="str">
        <f>IF(C18="","Hide","Show")</f>
        <v>Show</v>
      </c>
      <c r="I18" s="103"/>
      <c r="J18" s="103"/>
      <c r="K18" s="103"/>
      <c r="L18" s="103"/>
      <c r="M18" s="103"/>
      <c r="N18" s="103"/>
      <c r="O18" s="103"/>
    </row>
    <row r="19" spans="1:15" ht="35.25" customHeight="1" x14ac:dyDescent="0.35">
      <c r="A19" s="440"/>
      <c r="B19" s="428" t="str">
        <f>DATA!B31</f>
        <v/>
      </c>
      <c r="C19" s="148" t="str">
        <f>IF(DATA!C31&lt;&gt;"",DATA!C31,"")</f>
        <v/>
      </c>
      <c r="D19" s="145" t="str">
        <f>IF(DATA!D31&lt;&gt;"",DATA!D31,"")</f>
        <v/>
      </c>
      <c r="E19" s="428" t="str">
        <f>IF(D19&lt;&gt;"",'ALOKASI WAKTU GANJIL'!I16,"")</f>
        <v/>
      </c>
      <c r="F19" s="428"/>
      <c r="G19" s="103"/>
      <c r="H19" s="103" t="str">
        <f t="shared" si="0"/>
        <v>Hide</v>
      </c>
      <c r="I19" s="103"/>
      <c r="J19" s="103"/>
      <c r="K19" s="103"/>
      <c r="L19" s="103"/>
      <c r="M19" s="103"/>
      <c r="N19" s="103"/>
      <c r="O19" s="103"/>
    </row>
    <row r="20" spans="1:15" ht="35.25" hidden="1" customHeight="1" x14ac:dyDescent="0.35">
      <c r="A20" s="440"/>
      <c r="B20" s="429"/>
      <c r="C20" s="247">
        <f>IF(DATA!C32&lt;&gt;"",DATA!C32,"")</f>
        <v>0</v>
      </c>
      <c r="D20" s="145" t="str">
        <f>IF(DATA!D32&lt;&gt;"",DATA!D32,"")</f>
        <v/>
      </c>
      <c r="E20" s="429"/>
      <c r="F20" s="429"/>
      <c r="G20" s="103"/>
      <c r="H20" s="103" t="str">
        <f t="shared" si="0"/>
        <v>Hide</v>
      </c>
      <c r="I20" s="103"/>
      <c r="J20" s="103"/>
      <c r="K20" s="103"/>
      <c r="L20" s="103"/>
      <c r="M20" s="103"/>
      <c r="N20" s="103"/>
      <c r="O20" s="103"/>
    </row>
    <row r="21" spans="1:15" ht="35.25" customHeight="1" x14ac:dyDescent="0.35">
      <c r="A21" s="440"/>
      <c r="B21" s="428" t="str">
        <f>DATA!B33</f>
        <v/>
      </c>
      <c r="C21" s="148" t="str">
        <f>IF(DATA!C33&lt;&gt;"",DATA!C33,"")</f>
        <v/>
      </c>
      <c r="D21" s="145" t="str">
        <f>IF(DATA!D33&lt;&gt;"",DATA!D33,"")</f>
        <v/>
      </c>
      <c r="E21" s="428" t="str">
        <f>IF(D21&lt;&gt;"",'ALOKASI WAKTU GANJIL'!I18,"")</f>
        <v/>
      </c>
      <c r="F21" s="428"/>
      <c r="G21" s="103"/>
      <c r="H21" s="103" t="str">
        <f t="shared" si="0"/>
        <v>Hide</v>
      </c>
      <c r="I21" s="103"/>
      <c r="J21" s="103"/>
      <c r="K21" s="103"/>
      <c r="L21" s="103"/>
      <c r="M21" s="103"/>
      <c r="N21" s="103"/>
      <c r="O21" s="103"/>
    </row>
    <row r="22" spans="1:15" ht="35.25" hidden="1" customHeight="1" x14ac:dyDescent="0.35">
      <c r="A22" s="440"/>
      <c r="B22" s="429"/>
      <c r="C22" s="247">
        <f>IF(DATA!C34&lt;&gt;"",DATA!C34,"")</f>
        <v>0</v>
      </c>
      <c r="D22" s="145" t="str">
        <f>IF(DATA!D34&lt;&gt;"",DATA!D34,"")</f>
        <v/>
      </c>
      <c r="E22" s="429"/>
      <c r="F22" s="429"/>
      <c r="G22" s="103"/>
      <c r="H22" s="103" t="str">
        <f t="shared" si="0"/>
        <v>Hide</v>
      </c>
      <c r="I22" s="103"/>
      <c r="J22" s="103"/>
      <c r="K22" s="103"/>
      <c r="L22" s="103"/>
      <c r="M22" s="103"/>
      <c r="N22" s="103"/>
      <c r="O22" s="103"/>
    </row>
    <row r="23" spans="1:15" ht="35.25" hidden="1" customHeight="1" x14ac:dyDescent="0.35">
      <c r="A23" s="440"/>
      <c r="B23" s="428" t="str">
        <f>DATA!B35</f>
        <v/>
      </c>
      <c r="C23" s="148" t="str">
        <f>IF(DATA!C35&lt;&gt;"",DATA!C35,"")</f>
        <v/>
      </c>
      <c r="D23" s="145" t="str">
        <f>IF(DATA!D35&lt;&gt;"",DATA!D35,"")</f>
        <v/>
      </c>
      <c r="E23" s="428" t="str">
        <f>IF(D23&lt;&gt;"",'ALOKASI WAKTU GANJIL'!I20,"")</f>
        <v/>
      </c>
      <c r="F23" s="428"/>
      <c r="G23" s="103"/>
      <c r="H23" s="103" t="str">
        <f t="shared" si="0"/>
        <v>Hide</v>
      </c>
      <c r="I23" s="103"/>
      <c r="J23" s="103"/>
      <c r="K23" s="103"/>
      <c r="L23" s="103"/>
      <c r="M23" s="103"/>
      <c r="N23" s="103"/>
      <c r="O23" s="103"/>
    </row>
    <row r="24" spans="1:15" ht="35.25" hidden="1" customHeight="1" x14ac:dyDescent="0.35">
      <c r="A24" s="440"/>
      <c r="B24" s="429"/>
      <c r="C24" s="247">
        <f>IF(DATA!C36&lt;&gt;"",DATA!C36,"")</f>
        <v>0</v>
      </c>
      <c r="D24" s="145" t="str">
        <f>IF(DATA!D36&lt;&gt;"",DATA!D36,"")</f>
        <v/>
      </c>
      <c r="E24" s="429"/>
      <c r="F24" s="429"/>
      <c r="G24" s="103"/>
      <c r="H24" s="103" t="str">
        <f t="shared" si="0"/>
        <v>Hide</v>
      </c>
      <c r="I24" s="103"/>
      <c r="J24" s="103"/>
      <c r="K24" s="103"/>
      <c r="L24" s="103"/>
      <c r="M24" s="103"/>
      <c r="N24" s="103"/>
      <c r="O24" s="103"/>
    </row>
    <row r="25" spans="1:15" x14ac:dyDescent="0.35">
      <c r="A25" s="440"/>
      <c r="B25" s="32"/>
      <c r="C25" s="437" t="str">
        <f>IF(J3&gt;=2,"Formatif II","")</f>
        <v/>
      </c>
      <c r="D25" s="438"/>
      <c r="E25" s="118" t="str">
        <f>IF(J3&gt;=2,2,"")</f>
        <v/>
      </c>
      <c r="F25" s="32"/>
      <c r="G25" s="103"/>
      <c r="H25" s="103" t="str">
        <f>IF(C25="","Hide","Show")</f>
        <v>Hide</v>
      </c>
      <c r="I25" s="103"/>
      <c r="J25" s="103"/>
      <c r="K25" s="103"/>
      <c r="L25" s="103"/>
      <c r="M25" s="103"/>
      <c r="N25" s="103"/>
      <c r="O25" s="103"/>
    </row>
    <row r="26" spans="1:15" x14ac:dyDescent="0.35">
      <c r="A26" s="440"/>
      <c r="B26" s="32"/>
      <c r="C26" s="437" t="str">
        <f>IF(J3&gt;=2,"Remidial","")</f>
        <v/>
      </c>
      <c r="D26" s="438"/>
      <c r="E26" s="39" t="str">
        <f>IF(J3&gt;=2,1,"")</f>
        <v/>
      </c>
      <c r="F26" s="32"/>
      <c r="G26" s="103"/>
      <c r="H26" s="103" t="str">
        <f>IF(C26="","Hide","Show")</f>
        <v>Hide</v>
      </c>
      <c r="I26" s="103"/>
      <c r="J26" s="103"/>
      <c r="K26" s="103"/>
      <c r="L26" s="103"/>
      <c r="M26" s="103"/>
      <c r="N26" s="103"/>
      <c r="O26" s="103"/>
    </row>
    <row r="27" spans="1:15" ht="35.25" hidden="1" customHeight="1" x14ac:dyDescent="0.35">
      <c r="A27" s="440"/>
      <c r="B27" s="428" t="str">
        <f>DATA!B37</f>
        <v/>
      </c>
      <c r="C27" s="148" t="str">
        <f>IF(DATA!C37&lt;&gt;"",DATA!C37,"")</f>
        <v/>
      </c>
      <c r="D27" s="145" t="str">
        <f>IF(DATA!D37&lt;&gt;"",DATA!D37,"")</f>
        <v/>
      </c>
      <c r="E27" s="428" t="str">
        <f>IF(D27&lt;&gt;"",'ALOKASI WAKTU GANJIL'!I22,"")</f>
        <v/>
      </c>
      <c r="F27" s="428"/>
      <c r="G27" s="103"/>
      <c r="H27" s="103" t="str">
        <f t="shared" si="0"/>
        <v>Hide</v>
      </c>
      <c r="I27" s="103"/>
      <c r="J27" s="103"/>
      <c r="K27" s="103"/>
      <c r="L27" s="103"/>
      <c r="M27" s="103"/>
      <c r="N27" s="103"/>
      <c r="O27" s="103"/>
    </row>
    <row r="28" spans="1:15" ht="35.25" hidden="1" customHeight="1" x14ac:dyDescent="0.35">
      <c r="A28" s="440"/>
      <c r="B28" s="429"/>
      <c r="C28" s="247">
        <f>IF(DATA!C38&lt;&gt;"",DATA!C38,"")</f>
        <v>0</v>
      </c>
      <c r="D28" s="145" t="str">
        <f>IF(DATA!D38&lt;&gt;"",DATA!D38,"")</f>
        <v/>
      </c>
      <c r="E28" s="429"/>
      <c r="F28" s="429"/>
      <c r="G28" s="103"/>
      <c r="H28" s="103" t="str">
        <f t="shared" si="0"/>
        <v>Hide</v>
      </c>
      <c r="I28" s="103"/>
      <c r="J28" s="103"/>
      <c r="K28" s="103"/>
      <c r="L28" s="103"/>
      <c r="M28" s="103"/>
      <c r="N28" s="103"/>
      <c r="O28" s="103"/>
    </row>
    <row r="29" spans="1:15" ht="35.25" hidden="1" customHeight="1" x14ac:dyDescent="0.35">
      <c r="A29" s="440"/>
      <c r="B29" s="428" t="str">
        <f>DATA!B39</f>
        <v/>
      </c>
      <c r="C29" s="148" t="str">
        <f>IF(DATA!C39&lt;&gt;"",DATA!C39,"")</f>
        <v/>
      </c>
      <c r="D29" s="145" t="str">
        <f>IF(DATA!D39&lt;&gt;"",DATA!D39,"")</f>
        <v/>
      </c>
      <c r="E29" s="428" t="str">
        <f>IF(D29&lt;&gt;"",'ALOKASI WAKTU GANJIL'!I24,"")</f>
        <v/>
      </c>
      <c r="F29" s="428"/>
      <c r="G29" s="103"/>
      <c r="H29" s="103" t="str">
        <f t="shared" si="0"/>
        <v>Hide</v>
      </c>
      <c r="I29" s="103"/>
      <c r="J29" s="103"/>
      <c r="K29" s="103"/>
      <c r="L29" s="103"/>
      <c r="M29" s="103"/>
      <c r="N29" s="103"/>
      <c r="O29" s="103"/>
    </row>
    <row r="30" spans="1:15" ht="35.25" hidden="1" customHeight="1" x14ac:dyDescent="0.35">
      <c r="A30" s="440"/>
      <c r="B30" s="429"/>
      <c r="C30" s="247">
        <f>IF(DATA!C40&lt;&gt;"",DATA!C40,"")</f>
        <v>0</v>
      </c>
      <c r="D30" s="145" t="str">
        <f>IF(DATA!D40&lt;&gt;"",DATA!D40,"")</f>
        <v/>
      </c>
      <c r="E30" s="429"/>
      <c r="F30" s="429"/>
      <c r="G30" s="103"/>
      <c r="H30" s="103" t="str">
        <f t="shared" si="0"/>
        <v>Hide</v>
      </c>
      <c r="I30" s="103"/>
      <c r="J30" s="103"/>
      <c r="K30" s="103"/>
      <c r="L30" s="103"/>
      <c r="M30" s="103"/>
      <c r="N30" s="103"/>
      <c r="O30" s="103"/>
    </row>
    <row r="31" spans="1:15" ht="35.25" hidden="1" customHeight="1" x14ac:dyDescent="0.35">
      <c r="A31" s="440"/>
      <c r="B31" s="428" t="str">
        <f>DATA!B41</f>
        <v/>
      </c>
      <c r="C31" s="148" t="str">
        <f>IF(DATA!C41&lt;&gt;"",DATA!C41,"")</f>
        <v/>
      </c>
      <c r="D31" s="145" t="str">
        <f>IF(DATA!D41&lt;&gt;"",DATA!D41,"")</f>
        <v/>
      </c>
      <c r="E31" s="428" t="str">
        <f>IF(D31&lt;&gt;"",'ALOKASI WAKTU GANJIL'!I26,"")</f>
        <v/>
      </c>
      <c r="F31" s="428"/>
      <c r="G31" s="103"/>
      <c r="H31" s="103" t="str">
        <f t="shared" si="0"/>
        <v>Hide</v>
      </c>
      <c r="I31" s="103"/>
      <c r="J31" s="103"/>
      <c r="K31" s="103"/>
      <c r="L31" s="103"/>
      <c r="M31" s="103"/>
      <c r="N31" s="103"/>
      <c r="O31" s="103"/>
    </row>
    <row r="32" spans="1:15" ht="35.25" hidden="1" customHeight="1" x14ac:dyDescent="0.35">
      <c r="A32" s="440"/>
      <c r="B32" s="429"/>
      <c r="C32" s="247">
        <f>IF(DATA!C42&lt;&gt;"",DATA!C42,"")</f>
        <v>0</v>
      </c>
      <c r="D32" s="145" t="str">
        <f>IF(DATA!D42&lt;&gt;"",DATA!D42,"")</f>
        <v/>
      </c>
      <c r="E32" s="429"/>
      <c r="F32" s="429"/>
      <c r="G32" s="103"/>
      <c r="H32" s="103" t="str">
        <f t="shared" si="0"/>
        <v>Hide</v>
      </c>
      <c r="I32" s="103"/>
      <c r="J32" s="103"/>
      <c r="K32" s="103"/>
      <c r="L32" s="103"/>
      <c r="M32" s="103"/>
      <c r="N32" s="103"/>
      <c r="O32" s="103"/>
    </row>
    <row r="33" spans="1:15" hidden="1" x14ac:dyDescent="0.35">
      <c r="A33" s="440"/>
      <c r="B33" s="50"/>
      <c r="C33" s="445" t="str">
        <f>IF(J3&gt;=3,"Formatif III","")</f>
        <v/>
      </c>
      <c r="D33" s="446"/>
      <c r="E33" s="113" t="str">
        <f>IF(J3&gt;=3,2,"")</f>
        <v/>
      </c>
      <c r="F33" s="32"/>
      <c r="G33" s="103"/>
      <c r="H33" s="103" t="str">
        <f>IF(C33="","Hide","Show")</f>
        <v>Hide</v>
      </c>
      <c r="I33" s="103"/>
      <c r="J33" s="103"/>
      <c r="K33" s="103"/>
      <c r="L33" s="103"/>
      <c r="M33" s="103"/>
      <c r="N33" s="103"/>
      <c r="O33" s="103"/>
    </row>
    <row r="34" spans="1:15" hidden="1" x14ac:dyDescent="0.35">
      <c r="A34" s="440"/>
      <c r="B34" s="50"/>
      <c r="C34" s="445" t="str">
        <f>IF(J3&gt;=3,"Remidial","")</f>
        <v/>
      </c>
      <c r="D34" s="446"/>
      <c r="E34" s="113" t="str">
        <f>IF(J3&gt;=3,1,"")</f>
        <v/>
      </c>
      <c r="F34" s="32"/>
      <c r="G34" s="103"/>
      <c r="H34" s="103" t="str">
        <f>IF(C34="","Hide","Show")</f>
        <v>Hide</v>
      </c>
      <c r="I34" s="103"/>
      <c r="J34" s="103"/>
      <c r="K34" s="103"/>
      <c r="L34" s="103"/>
      <c r="M34" s="103"/>
      <c r="N34" s="103"/>
      <c r="O34" s="103"/>
    </row>
    <row r="35" spans="1:15" ht="35.25" hidden="1" customHeight="1" x14ac:dyDescent="0.35">
      <c r="A35" s="440"/>
      <c r="B35" s="428" t="str">
        <f>DATA!B43</f>
        <v/>
      </c>
      <c r="C35" s="148" t="str">
        <f>IF(DATA!C43&lt;&gt;"",DATA!C43,"")</f>
        <v/>
      </c>
      <c r="D35" s="145" t="str">
        <f>IF(DATA!D43&lt;&gt;"",DATA!D43,"")</f>
        <v/>
      </c>
      <c r="E35" s="428" t="str">
        <f>IF(D35&lt;&gt;"",'ALOKASI WAKTU GANJIL'!I28,"")</f>
        <v/>
      </c>
      <c r="F35" s="428"/>
      <c r="G35" s="103"/>
      <c r="H35" s="103" t="str">
        <f t="shared" si="0"/>
        <v>Hide</v>
      </c>
      <c r="I35" s="103"/>
      <c r="J35" s="103"/>
      <c r="K35" s="103"/>
      <c r="L35" s="103"/>
      <c r="M35" s="103"/>
      <c r="N35" s="103"/>
      <c r="O35" s="103"/>
    </row>
    <row r="36" spans="1:15" ht="35.25" hidden="1" customHeight="1" x14ac:dyDescent="0.35">
      <c r="A36" s="440"/>
      <c r="B36" s="429"/>
      <c r="C36" s="148" t="str">
        <f>IF(DATA!C44&lt;&gt;"",DATA!C44,"")</f>
        <v/>
      </c>
      <c r="D36" s="145" t="str">
        <f>IF(DATA!D44&lt;&gt;"",DATA!D44,"")</f>
        <v/>
      </c>
      <c r="E36" s="429"/>
      <c r="F36" s="429"/>
      <c r="G36" s="103"/>
      <c r="H36" s="103" t="str">
        <f t="shared" si="0"/>
        <v>Hide</v>
      </c>
      <c r="I36" s="103"/>
      <c r="J36" s="103"/>
      <c r="K36" s="103"/>
      <c r="L36" s="103"/>
      <c r="M36" s="103"/>
      <c r="N36" s="103"/>
      <c r="O36" s="103"/>
    </row>
    <row r="37" spans="1:15" hidden="1" x14ac:dyDescent="0.35">
      <c r="A37" s="440"/>
      <c r="B37" s="32"/>
      <c r="C37" s="437" t="str">
        <f>IF(J3&gt;=4,"Formatif VI","")</f>
        <v/>
      </c>
      <c r="D37" s="438"/>
      <c r="E37" s="116" t="str">
        <f>IF(J3&gt;=4,2,"")</f>
        <v/>
      </c>
      <c r="F37" s="32"/>
      <c r="G37" s="103"/>
      <c r="H37" s="103" t="str">
        <f>IF(C37="","Hide","Show")</f>
        <v>Hide</v>
      </c>
      <c r="I37" s="103"/>
      <c r="J37" s="103"/>
      <c r="K37" s="103"/>
      <c r="L37" s="103"/>
      <c r="M37" s="103"/>
      <c r="N37" s="103"/>
      <c r="O37" s="103"/>
    </row>
    <row r="38" spans="1:15" hidden="1" x14ac:dyDescent="0.35">
      <c r="A38" s="440"/>
      <c r="B38" s="32"/>
      <c r="C38" s="437" t="str">
        <f>IF(J3&gt;=4,"Remidial","")</f>
        <v/>
      </c>
      <c r="D38" s="438"/>
      <c r="E38" s="116" t="str">
        <f>IF(J3&gt;=4,1,"")</f>
        <v/>
      </c>
      <c r="F38" s="32"/>
      <c r="G38" s="103"/>
      <c r="H38" s="103" t="str">
        <f>IF(C38="","Hide","Show")</f>
        <v>Hide</v>
      </c>
      <c r="I38" s="103"/>
      <c r="J38" s="103"/>
      <c r="K38" s="103"/>
      <c r="L38" s="103"/>
      <c r="M38" s="103"/>
      <c r="N38" s="103"/>
      <c r="O38" s="103"/>
    </row>
    <row r="39" spans="1:15" x14ac:dyDescent="0.35">
      <c r="A39" s="441"/>
      <c r="B39" s="33"/>
      <c r="C39" s="447" t="s">
        <v>62</v>
      </c>
      <c r="D39" s="448"/>
      <c r="E39" s="34">
        <f>SUM(E11:E38)</f>
        <v>282</v>
      </c>
      <c r="F39" s="35"/>
      <c r="G39" s="103"/>
      <c r="H39" s="103" t="str">
        <f>IF(C39="","Hide","Show")</f>
        <v>Show</v>
      </c>
      <c r="I39" s="103"/>
      <c r="J39" s="103"/>
      <c r="K39" s="103"/>
      <c r="L39" s="103"/>
      <c r="M39" s="103"/>
      <c r="N39" s="103"/>
      <c r="O39" s="103"/>
    </row>
    <row r="40" spans="1:15" ht="35.25" customHeight="1" x14ac:dyDescent="0.35">
      <c r="A40" s="439" t="s">
        <v>84</v>
      </c>
      <c r="B40" s="428" t="str">
        <f>DATA!B49</f>
        <v>1</v>
      </c>
      <c r="C40" s="148" t="str">
        <f>IF(DATA!C49&lt;&gt;"",DATA!C49,"")</f>
        <v>1</v>
      </c>
      <c r="D40" s="145" t="str">
        <f>IF(DATA!D49&lt;&gt;"",DATA!D49,"")</f>
        <v>Mengevaluasi DNS Server dan Mengkonfigurasi DNS Server</v>
      </c>
      <c r="E40" s="428">
        <f>IF(D40&lt;&gt;"",'ALOKASI WAKTU GENAP'!I10,"")</f>
        <v>111</v>
      </c>
      <c r="F40" s="428"/>
      <c r="G40" s="103"/>
      <c r="H40" s="103" t="str">
        <f t="shared" si="0"/>
        <v>Show</v>
      </c>
      <c r="I40" s="103"/>
      <c r="J40" s="103"/>
      <c r="K40" s="103"/>
      <c r="L40" s="103"/>
      <c r="M40" s="103"/>
      <c r="N40" s="103"/>
      <c r="O40" s="103"/>
    </row>
    <row r="41" spans="1:15" ht="35.25" hidden="1" customHeight="1" x14ac:dyDescent="0.35">
      <c r="A41" s="440"/>
      <c r="B41" s="429"/>
      <c r="C41" s="247">
        <f>IF(DATA!C50&lt;&gt;"",DATA!C50,"")</f>
        <v>0</v>
      </c>
      <c r="D41" s="145" t="str">
        <f>IF(DATA!D50&lt;&gt;"",DATA!D50,"")</f>
        <v/>
      </c>
      <c r="E41" s="429"/>
      <c r="F41" s="429"/>
      <c r="G41" s="103"/>
      <c r="H41" s="103" t="str">
        <f t="shared" si="0"/>
        <v>Hide</v>
      </c>
      <c r="I41" s="103"/>
      <c r="J41" s="103"/>
      <c r="K41" s="103"/>
      <c r="L41" s="103"/>
      <c r="M41" s="103"/>
      <c r="N41" s="103"/>
      <c r="O41" s="103"/>
    </row>
    <row r="42" spans="1:15" ht="35.25" customHeight="1" x14ac:dyDescent="0.35">
      <c r="A42" s="440"/>
      <c r="B42" s="428" t="str">
        <f>DATA!B51</f>
        <v>2</v>
      </c>
      <c r="C42" s="148" t="str">
        <f>IF(DATA!C51&lt;&gt;"",DATA!C51,"")</f>
        <v>2</v>
      </c>
      <c r="D42" s="145" t="str">
        <f>IF(DATA!D51&lt;&gt;"",DATA!D51,"")</f>
        <v>Menerapkan pemrograman antarmuka GUI (Graphical User Interface),</v>
      </c>
      <c r="E42" s="428">
        <f>IF(D42&lt;&gt;"",'ALOKASI WAKTU GENAP'!I12,"")</f>
        <v>111</v>
      </c>
      <c r="F42" s="428"/>
      <c r="G42" s="103"/>
      <c r="H42" s="103" t="str">
        <f t="shared" si="0"/>
        <v>Show</v>
      </c>
      <c r="I42" s="103"/>
      <c r="J42" s="103"/>
      <c r="K42" s="103"/>
      <c r="L42" s="103"/>
      <c r="M42" s="103"/>
      <c r="N42" s="103"/>
      <c r="O42" s="103"/>
    </row>
    <row r="43" spans="1:15" ht="35.25" hidden="1" customHeight="1" x14ac:dyDescent="0.35">
      <c r="A43" s="440"/>
      <c r="B43" s="429"/>
      <c r="C43" s="247">
        <f>IF(DATA!C52&lt;&gt;"",DATA!C52,"")</f>
        <v>0</v>
      </c>
      <c r="D43" s="145" t="str">
        <f>IF(DATA!D52&lt;&gt;"",DATA!D52,"")</f>
        <v/>
      </c>
      <c r="E43" s="429"/>
      <c r="F43" s="429"/>
      <c r="G43" s="103"/>
      <c r="H43" s="103" t="str">
        <f t="shared" si="0"/>
        <v>Hide</v>
      </c>
      <c r="I43" s="103"/>
      <c r="J43" s="103"/>
      <c r="K43" s="103"/>
      <c r="L43" s="103"/>
      <c r="M43" s="103"/>
      <c r="N43" s="103"/>
      <c r="O43" s="103"/>
    </row>
    <row r="44" spans="1:15" ht="35.25" customHeight="1" x14ac:dyDescent="0.35">
      <c r="A44" s="440"/>
      <c r="B44" s="428" t="str">
        <f>DATA!B53</f>
        <v/>
      </c>
      <c r="C44" s="148" t="str">
        <f>IF(DATA!C53&lt;&gt;"",DATA!C53,"")</f>
        <v/>
      </c>
      <c r="D44" s="145" t="str">
        <f>IF(DATA!D53&lt;&gt;"",DATA!D53,"")</f>
        <v/>
      </c>
      <c r="E44" s="428" t="str">
        <f>IF(D44&lt;&gt;"",'ALOKASI WAKTU GENAP'!I14,"")</f>
        <v/>
      </c>
      <c r="F44" s="428"/>
      <c r="G44" s="103"/>
      <c r="H44" s="103" t="str">
        <f t="shared" si="0"/>
        <v>Hide</v>
      </c>
      <c r="I44" s="103"/>
      <c r="J44" s="103"/>
      <c r="K44" s="103"/>
      <c r="L44" s="103"/>
      <c r="M44" s="103"/>
      <c r="N44" s="103"/>
      <c r="O44" s="103"/>
    </row>
    <row r="45" spans="1:15" ht="35.25" hidden="1" customHeight="1" x14ac:dyDescent="0.35">
      <c r="A45" s="440"/>
      <c r="B45" s="429"/>
      <c r="C45" s="247">
        <f>IF(DATA!C54&lt;&gt;"",DATA!C54,"")</f>
        <v>0</v>
      </c>
      <c r="D45" s="145" t="str">
        <f>IF(DATA!D54&lt;&gt;"",DATA!D54,"")</f>
        <v/>
      </c>
      <c r="E45" s="429"/>
      <c r="F45" s="429"/>
      <c r="G45" s="103"/>
      <c r="H45" s="103" t="str">
        <f t="shared" si="0"/>
        <v>Hide</v>
      </c>
      <c r="I45" s="103"/>
      <c r="J45" s="103"/>
      <c r="K45" s="103"/>
      <c r="L45" s="103"/>
      <c r="M45" s="103"/>
      <c r="N45" s="103"/>
      <c r="O45" s="103"/>
    </row>
    <row r="46" spans="1:15" x14ac:dyDescent="0.35">
      <c r="A46" s="440"/>
      <c r="B46" s="118"/>
      <c r="C46" s="442" t="s">
        <v>354</v>
      </c>
      <c r="D46" s="442"/>
      <c r="E46" s="116">
        <f>IF(J6&gt;=1,2,"")</f>
        <v>2</v>
      </c>
      <c r="F46" s="118"/>
      <c r="G46" s="103"/>
      <c r="H46" s="103" t="str">
        <f>IF(C46="","Hide","Show")</f>
        <v>Show</v>
      </c>
      <c r="I46" s="103"/>
      <c r="J46" s="103"/>
      <c r="K46" s="103"/>
      <c r="L46" s="103"/>
      <c r="M46" s="103"/>
      <c r="N46" s="103"/>
      <c r="O46" s="103"/>
    </row>
    <row r="47" spans="1:15" x14ac:dyDescent="0.35">
      <c r="A47" s="440"/>
      <c r="B47" s="118"/>
      <c r="C47" s="443" t="s">
        <v>85</v>
      </c>
      <c r="D47" s="444"/>
      <c r="E47" s="116">
        <f>IF(J6&gt;=1,1,"")</f>
        <v>1</v>
      </c>
      <c r="F47" s="39"/>
      <c r="G47" s="103"/>
      <c r="H47" s="103" t="str">
        <f>IF(C47="","Hide","Show")</f>
        <v>Show</v>
      </c>
      <c r="I47" s="103"/>
      <c r="J47" s="103"/>
      <c r="K47" s="103"/>
      <c r="L47" s="103"/>
      <c r="M47" s="103"/>
      <c r="N47" s="103"/>
      <c r="O47" s="103"/>
    </row>
    <row r="48" spans="1:15" s="135" customFormat="1" ht="35.25" customHeight="1" x14ac:dyDescent="0.35">
      <c r="A48" s="440"/>
      <c r="B48" s="435" t="str">
        <f>DATA!B55</f>
        <v/>
      </c>
      <c r="C48" s="148" t="str">
        <f>IF(DATA!C55&lt;&gt;"",DATA!C55,"")</f>
        <v/>
      </c>
      <c r="D48" s="145" t="str">
        <f>IF(DATA!D55&lt;&gt;"",DATA!D55,"")</f>
        <v/>
      </c>
      <c r="E48" s="435" t="str">
        <f>IF(D48&lt;&gt;"",'ALOKASI WAKTU GENAP'!I16,"")</f>
        <v/>
      </c>
      <c r="F48" s="431"/>
      <c r="G48" s="136"/>
      <c r="H48" s="103" t="str">
        <f t="shared" si="0"/>
        <v>Hide</v>
      </c>
      <c r="I48" s="136"/>
      <c r="J48" s="136"/>
      <c r="K48" s="136"/>
      <c r="L48" s="136"/>
      <c r="M48" s="136"/>
      <c r="N48" s="136"/>
      <c r="O48" s="136"/>
    </row>
    <row r="49" spans="1:15" s="135" customFormat="1" ht="35.25" hidden="1" customHeight="1" x14ac:dyDescent="0.35">
      <c r="A49" s="440"/>
      <c r="B49" s="436"/>
      <c r="C49" s="247">
        <f>IF(DATA!C56&lt;&gt;"",DATA!C56,"")</f>
        <v>0</v>
      </c>
      <c r="D49" s="145" t="str">
        <f>IF(DATA!D56&lt;&gt;"",DATA!D56,"")</f>
        <v/>
      </c>
      <c r="E49" s="436"/>
      <c r="F49" s="432"/>
      <c r="G49" s="136"/>
      <c r="H49" s="103" t="str">
        <f t="shared" si="0"/>
        <v>Hide</v>
      </c>
      <c r="I49" s="136"/>
      <c r="J49" s="136"/>
      <c r="K49" s="136"/>
      <c r="L49" s="136"/>
      <c r="M49" s="136"/>
      <c r="N49" s="136"/>
      <c r="O49" s="136"/>
    </row>
    <row r="50" spans="1:15" s="135" customFormat="1" ht="35.25" customHeight="1" x14ac:dyDescent="0.35">
      <c r="A50" s="440"/>
      <c r="B50" s="435" t="str">
        <f>DATA!B57</f>
        <v/>
      </c>
      <c r="C50" s="148" t="str">
        <f>IF(DATA!C57&lt;&gt;"",DATA!C57,"")</f>
        <v/>
      </c>
      <c r="D50" s="145" t="str">
        <f>IF(DATA!D57&lt;&gt;"",DATA!D57,"")</f>
        <v/>
      </c>
      <c r="E50" s="435" t="str">
        <f>IF(D50&lt;&gt;"",'ALOKASI WAKTU GENAP'!I18,"")</f>
        <v/>
      </c>
      <c r="F50" s="431"/>
      <c r="G50" s="136"/>
      <c r="H50" s="103" t="str">
        <f t="shared" si="0"/>
        <v>Hide</v>
      </c>
      <c r="I50" s="136"/>
      <c r="J50" s="136"/>
      <c r="K50" s="136"/>
      <c r="L50" s="136"/>
      <c r="M50" s="136"/>
      <c r="N50" s="136"/>
      <c r="O50" s="136"/>
    </row>
    <row r="51" spans="1:15" s="135" customFormat="1" ht="35.25" hidden="1" customHeight="1" x14ac:dyDescent="0.35">
      <c r="A51" s="440"/>
      <c r="B51" s="436"/>
      <c r="C51" s="247">
        <f>IF(DATA!C58&lt;&gt;"",DATA!C58,"")</f>
        <v>0</v>
      </c>
      <c r="D51" s="145" t="str">
        <f>IF(DATA!D58&lt;&gt;"",DATA!D58,"")</f>
        <v/>
      </c>
      <c r="E51" s="436"/>
      <c r="F51" s="432"/>
      <c r="G51" s="136"/>
      <c r="H51" s="103" t="str">
        <f t="shared" si="0"/>
        <v>Hide</v>
      </c>
      <c r="I51" s="136"/>
      <c r="J51" s="136"/>
      <c r="K51" s="136"/>
      <c r="L51" s="136"/>
      <c r="M51" s="136"/>
      <c r="N51" s="136"/>
      <c r="O51" s="136"/>
    </row>
    <row r="52" spans="1:15" s="135" customFormat="1" ht="35.25" hidden="1" customHeight="1" x14ac:dyDescent="0.35">
      <c r="A52" s="440"/>
      <c r="B52" s="435" t="str">
        <f>DATA!B59</f>
        <v/>
      </c>
      <c r="C52" s="148" t="str">
        <f>IF(DATA!C59&lt;&gt;"",DATA!C59,"")</f>
        <v/>
      </c>
      <c r="D52" s="145" t="str">
        <f>IF(DATA!D59&lt;&gt;"",DATA!D59,"")</f>
        <v/>
      </c>
      <c r="E52" s="435" t="str">
        <f>IF(D52&lt;&gt;"",'ALOKASI WAKTU GENAP'!I20,"")</f>
        <v/>
      </c>
      <c r="F52" s="431"/>
      <c r="G52" s="136"/>
      <c r="H52" s="103" t="str">
        <f t="shared" si="0"/>
        <v>Hide</v>
      </c>
      <c r="I52" s="136"/>
      <c r="J52" s="136"/>
      <c r="K52" s="136"/>
      <c r="L52" s="136"/>
      <c r="M52" s="136"/>
      <c r="N52" s="136"/>
      <c r="O52" s="136"/>
    </row>
    <row r="53" spans="1:15" s="135" customFormat="1" ht="35.25" hidden="1" customHeight="1" x14ac:dyDescent="0.35">
      <c r="A53" s="440"/>
      <c r="B53" s="436"/>
      <c r="C53" s="247">
        <f>IF(DATA!C60&lt;&gt;"",DATA!C60,"")</f>
        <v>0</v>
      </c>
      <c r="D53" s="145" t="str">
        <f>IF(DATA!D60&lt;&gt;"",DATA!D60,"")</f>
        <v/>
      </c>
      <c r="E53" s="436"/>
      <c r="F53" s="432"/>
      <c r="G53" s="136"/>
      <c r="H53" s="103" t="str">
        <f t="shared" si="0"/>
        <v>Hide</v>
      </c>
      <c r="I53" s="136"/>
      <c r="J53" s="136"/>
      <c r="K53" s="136"/>
      <c r="L53" s="136"/>
      <c r="M53" s="136"/>
      <c r="N53" s="136"/>
      <c r="O53" s="136"/>
    </row>
    <row r="54" spans="1:15" ht="15.75" customHeight="1" x14ac:dyDescent="0.35">
      <c r="A54" s="440"/>
      <c r="B54" s="118"/>
      <c r="C54" s="437" t="str">
        <f>IF(J6&gt;=2,"Formatif II","")</f>
        <v/>
      </c>
      <c r="D54" s="438"/>
      <c r="E54" s="118" t="str">
        <f>IF(J6&gt;=2,2,"")</f>
        <v/>
      </c>
      <c r="F54" s="118"/>
      <c r="G54" s="103"/>
      <c r="H54" s="103" t="str">
        <f>IF(C54="","Hide","Show")</f>
        <v>Hide</v>
      </c>
      <c r="I54" s="103"/>
      <c r="J54" s="103"/>
      <c r="K54" s="103"/>
      <c r="L54" s="103"/>
      <c r="M54" s="103"/>
      <c r="N54" s="103"/>
      <c r="O54" s="103"/>
    </row>
    <row r="55" spans="1:15" ht="15.75" customHeight="1" x14ac:dyDescent="0.35">
      <c r="A55" s="440"/>
      <c r="B55" s="118"/>
      <c r="C55" s="437" t="str">
        <f>IF(J6&gt;=2,"Remidial","")</f>
        <v/>
      </c>
      <c r="D55" s="438"/>
      <c r="E55" s="118" t="str">
        <f>IF(J6&gt;=2,1,"")</f>
        <v/>
      </c>
      <c r="F55" s="118"/>
      <c r="G55" s="103"/>
      <c r="H55" s="103" t="str">
        <f>IF(C55="","Hide","Show")</f>
        <v>Hide</v>
      </c>
      <c r="I55" s="103"/>
      <c r="J55" s="103"/>
      <c r="K55" s="103"/>
      <c r="L55" s="103"/>
      <c r="M55" s="103"/>
      <c r="N55" s="103"/>
      <c r="O55" s="103"/>
    </row>
    <row r="56" spans="1:15" ht="35.25" hidden="1" customHeight="1" x14ac:dyDescent="0.35">
      <c r="A56" s="440"/>
      <c r="B56" s="428" t="str">
        <f>DATA!B61</f>
        <v/>
      </c>
      <c r="C56" s="148" t="str">
        <f>IF(DATA!C61&lt;&gt;"",DATA!C61,"")</f>
        <v/>
      </c>
      <c r="D56" s="145" t="str">
        <f>IF(DATA!D61&lt;&gt;"",DATA!D61,"")</f>
        <v/>
      </c>
      <c r="E56" s="428" t="str">
        <f>IF(D56&lt;&gt;"",'ALOKASI WAKTU GENAP'!I22,"")</f>
        <v/>
      </c>
      <c r="F56" s="428"/>
      <c r="G56" s="103"/>
      <c r="H56" s="103" t="str">
        <f t="shared" si="0"/>
        <v>Hide</v>
      </c>
      <c r="I56" s="103"/>
      <c r="J56" s="103"/>
      <c r="K56" s="103"/>
      <c r="L56" s="103"/>
      <c r="M56" s="103"/>
      <c r="N56" s="103"/>
      <c r="O56" s="103"/>
    </row>
    <row r="57" spans="1:15" ht="35.25" hidden="1" customHeight="1" x14ac:dyDescent="0.35">
      <c r="A57" s="440"/>
      <c r="B57" s="429"/>
      <c r="C57" s="247">
        <f>IF(DATA!C62&lt;&gt;"",DATA!C62,"")</f>
        <v>0</v>
      </c>
      <c r="D57" s="145" t="str">
        <f>IF(DATA!D62&lt;&gt;"",DATA!D62,"")</f>
        <v/>
      </c>
      <c r="E57" s="429"/>
      <c r="F57" s="429"/>
      <c r="G57" s="103"/>
      <c r="H57" s="103" t="str">
        <f t="shared" si="0"/>
        <v>Hide</v>
      </c>
      <c r="I57" s="103"/>
      <c r="J57" s="103"/>
      <c r="K57" s="103"/>
      <c r="L57" s="103"/>
      <c r="M57" s="103"/>
      <c r="N57" s="103"/>
      <c r="O57" s="103"/>
    </row>
    <row r="58" spans="1:15" ht="35.25" hidden="1" customHeight="1" x14ac:dyDescent="0.35">
      <c r="A58" s="440"/>
      <c r="B58" s="428" t="str">
        <f>DATA!B63</f>
        <v/>
      </c>
      <c r="C58" s="148" t="str">
        <f>IF(DATA!C63&lt;&gt;"",DATA!C63,"")</f>
        <v/>
      </c>
      <c r="D58" s="145" t="str">
        <f>IF(DATA!D63&lt;&gt;"",DATA!D63,"")</f>
        <v/>
      </c>
      <c r="E58" s="428" t="str">
        <f>IF(D58&lt;&gt;"",'ALOKASI WAKTU GENAP'!I24,"")</f>
        <v/>
      </c>
      <c r="F58" s="428"/>
      <c r="G58" s="103"/>
      <c r="H58" s="103" t="str">
        <f t="shared" si="0"/>
        <v>Hide</v>
      </c>
      <c r="I58" s="103"/>
      <c r="J58" s="103"/>
      <c r="K58" s="103"/>
      <c r="L58" s="103"/>
      <c r="M58" s="103"/>
      <c r="N58" s="103"/>
      <c r="O58" s="103"/>
    </row>
    <row r="59" spans="1:15" ht="35.25" hidden="1" customHeight="1" x14ac:dyDescent="0.35">
      <c r="A59" s="440"/>
      <c r="B59" s="429"/>
      <c r="C59" s="247">
        <f>IF(DATA!C64&lt;&gt;"",DATA!C64,"")</f>
        <v>0</v>
      </c>
      <c r="D59" s="145" t="str">
        <f>IF(DATA!D64&lt;&gt;"",DATA!D64,"")</f>
        <v/>
      </c>
      <c r="E59" s="429"/>
      <c r="F59" s="429"/>
      <c r="G59" s="103"/>
      <c r="H59" s="103" t="str">
        <f t="shared" si="0"/>
        <v>Hide</v>
      </c>
      <c r="I59" s="103"/>
      <c r="J59" s="103"/>
      <c r="K59" s="103"/>
      <c r="L59" s="103"/>
      <c r="M59" s="103"/>
      <c r="N59" s="103"/>
      <c r="O59" s="103"/>
    </row>
    <row r="60" spans="1:15" ht="35.25" hidden="1" customHeight="1" x14ac:dyDescent="0.35">
      <c r="A60" s="440"/>
      <c r="B60" s="428" t="str">
        <f>DATA!B65</f>
        <v/>
      </c>
      <c r="C60" s="148" t="str">
        <f>IF(DATA!C65&lt;&gt;"",DATA!C65,"")</f>
        <v/>
      </c>
      <c r="D60" s="145" t="str">
        <f>IF(DATA!D65&lt;&gt;"",DATA!D65,"")</f>
        <v/>
      </c>
      <c r="E60" s="428" t="str">
        <f>IF(D60&lt;&gt;"",'ALOKASI WAKTU GENAP'!I26,"")</f>
        <v/>
      </c>
      <c r="F60" s="428"/>
      <c r="G60" s="103"/>
      <c r="H60" s="103" t="str">
        <f t="shared" si="0"/>
        <v>Hide</v>
      </c>
      <c r="I60" s="103"/>
      <c r="J60" s="103"/>
      <c r="K60" s="103"/>
      <c r="L60" s="103"/>
      <c r="M60" s="103"/>
      <c r="N60" s="103"/>
      <c r="O60" s="103"/>
    </row>
    <row r="61" spans="1:15" ht="35.25" hidden="1" customHeight="1" x14ac:dyDescent="0.35">
      <c r="A61" s="440"/>
      <c r="B61" s="429"/>
      <c r="C61" s="247">
        <f>IF(DATA!C66&lt;&gt;"",DATA!C66,"")</f>
        <v>0</v>
      </c>
      <c r="D61" s="145" t="str">
        <f>IF(DATA!D66&lt;&gt;"",DATA!D66,"")</f>
        <v/>
      </c>
      <c r="E61" s="429"/>
      <c r="F61" s="429"/>
      <c r="G61" s="103"/>
      <c r="H61" s="103" t="str">
        <f t="shared" si="0"/>
        <v>Hide</v>
      </c>
      <c r="I61" s="103"/>
      <c r="J61" s="103"/>
      <c r="K61" s="103"/>
      <c r="L61" s="103"/>
      <c r="M61" s="103"/>
      <c r="N61" s="103"/>
      <c r="O61" s="103"/>
    </row>
    <row r="62" spans="1:15" hidden="1" x14ac:dyDescent="0.35">
      <c r="A62" s="440"/>
      <c r="B62" s="118"/>
      <c r="C62" s="437" t="str">
        <f>IF(J6&gt;=3,"UFormatif III","")</f>
        <v/>
      </c>
      <c r="D62" s="438"/>
      <c r="E62" s="118" t="str">
        <f>IF(J6&gt;=3,2,"")</f>
        <v/>
      </c>
      <c r="F62" s="118"/>
      <c r="G62" s="103"/>
      <c r="H62" s="103" t="str">
        <f>IF(C62="","Hide","Show")</f>
        <v>Hide</v>
      </c>
      <c r="I62" s="103"/>
      <c r="J62" s="103"/>
      <c r="K62" s="103"/>
      <c r="L62" s="103"/>
      <c r="M62" s="103"/>
      <c r="N62" s="103"/>
      <c r="O62" s="103"/>
    </row>
    <row r="63" spans="1:15" hidden="1" x14ac:dyDescent="0.35">
      <c r="A63" s="440"/>
      <c r="B63" s="118"/>
      <c r="C63" s="437" t="str">
        <f>IF(J6&gt;=3,"Remidial","")</f>
        <v/>
      </c>
      <c r="D63" s="438"/>
      <c r="E63" s="39" t="str">
        <f>IF(J6&gt;=3,1,"")</f>
        <v/>
      </c>
      <c r="F63" s="39"/>
      <c r="G63" s="103"/>
      <c r="H63" s="103" t="str">
        <f>IF(C63="","Hide","Show")</f>
        <v>Hide</v>
      </c>
      <c r="I63" s="103"/>
      <c r="J63" s="103"/>
      <c r="K63" s="103"/>
      <c r="L63" s="103"/>
      <c r="M63" s="103"/>
      <c r="N63" s="103"/>
      <c r="O63" s="103"/>
    </row>
    <row r="64" spans="1:15" ht="35.25" hidden="1" customHeight="1" x14ac:dyDescent="0.35">
      <c r="A64" s="440"/>
      <c r="B64" s="428" t="str">
        <f>DATA!B67</f>
        <v/>
      </c>
      <c r="C64" s="148" t="str">
        <f>IF(DATA!C67&lt;&gt;"",DATA!C67,"")</f>
        <v/>
      </c>
      <c r="D64" s="145" t="str">
        <f>IF(DATA!D67&lt;&gt;"",DATA!D67,"")</f>
        <v/>
      </c>
      <c r="E64" s="428" t="str">
        <f>IF(D64&lt;&gt;"",'ALOKASI WAKTU GENAP'!I28,"")</f>
        <v/>
      </c>
      <c r="F64" s="428"/>
      <c r="G64" s="103"/>
      <c r="H64" s="103" t="str">
        <f t="shared" si="0"/>
        <v>Hide</v>
      </c>
      <c r="I64" s="103"/>
      <c r="J64" s="103"/>
      <c r="K64" s="103"/>
      <c r="L64" s="103"/>
      <c r="M64" s="103"/>
      <c r="N64" s="103"/>
      <c r="O64" s="103"/>
    </row>
    <row r="65" spans="1:15" ht="35.25" hidden="1" customHeight="1" x14ac:dyDescent="0.35">
      <c r="A65" s="440"/>
      <c r="B65" s="429"/>
      <c r="C65" s="247">
        <f>IF(DATA!C68&lt;&gt;"",DATA!C68,"")</f>
        <v>0</v>
      </c>
      <c r="D65" s="145" t="str">
        <f>IF(DATA!D68&lt;&gt;"",DATA!D68,"")</f>
        <v/>
      </c>
      <c r="E65" s="429"/>
      <c r="F65" s="429"/>
      <c r="G65" s="103"/>
      <c r="H65" s="103" t="str">
        <f t="shared" si="0"/>
        <v>Hide</v>
      </c>
      <c r="I65" s="103"/>
      <c r="J65" s="103"/>
      <c r="K65" s="103"/>
      <c r="L65" s="103"/>
      <c r="M65" s="103"/>
      <c r="N65" s="103"/>
      <c r="O65" s="103"/>
    </row>
    <row r="66" spans="1:15" ht="15.75" hidden="1" customHeight="1" x14ac:dyDescent="0.35">
      <c r="A66" s="440"/>
      <c r="B66" s="32"/>
      <c r="C66" s="437" t="str">
        <f>IF(J6&gt;=4,"Formatif VI","")</f>
        <v/>
      </c>
      <c r="D66" s="438"/>
      <c r="E66" s="113" t="str">
        <f>IF(J6&gt;=4,2,"")</f>
        <v/>
      </c>
      <c r="F66" s="116"/>
      <c r="G66" s="103"/>
      <c r="H66" s="103" t="str">
        <f>IF(C66="","Hide","Show")</f>
        <v>Hide</v>
      </c>
      <c r="I66" s="103"/>
      <c r="J66" s="103"/>
      <c r="K66" s="103"/>
      <c r="L66" s="103"/>
      <c r="M66" s="103"/>
      <c r="N66" s="103"/>
      <c r="O66" s="103"/>
    </row>
    <row r="67" spans="1:15" ht="15.75" hidden="1" customHeight="1" x14ac:dyDescent="0.35">
      <c r="A67" s="440"/>
      <c r="B67" s="32"/>
      <c r="C67" s="437" t="str">
        <f>IF(J6&gt;=4,"Remidial","")</f>
        <v/>
      </c>
      <c r="D67" s="438"/>
      <c r="E67" s="235" t="str">
        <f>IF(J6&gt;=4,1,"")</f>
        <v/>
      </c>
      <c r="F67" s="116"/>
      <c r="G67" s="103"/>
      <c r="H67" s="103" t="str">
        <f>IF(C67="","Hide","Show")</f>
        <v>Hide</v>
      </c>
      <c r="I67" s="103"/>
      <c r="J67" s="103"/>
      <c r="K67" s="103"/>
      <c r="L67" s="103"/>
      <c r="M67" s="103"/>
      <c r="N67" s="103"/>
      <c r="O67" s="103"/>
    </row>
    <row r="68" spans="1:15" x14ac:dyDescent="0.35">
      <c r="A68" s="441"/>
      <c r="B68" s="36"/>
      <c r="C68" s="433" t="s">
        <v>62</v>
      </c>
      <c r="D68" s="434"/>
      <c r="E68" s="37">
        <f>SUM(E40:E67)</f>
        <v>225</v>
      </c>
      <c r="F68" s="38"/>
      <c r="G68" s="103"/>
      <c r="H68" s="103"/>
      <c r="I68" s="103"/>
      <c r="J68" s="103"/>
      <c r="K68" s="103"/>
      <c r="L68" s="103"/>
      <c r="M68" s="103"/>
      <c r="N68" s="103"/>
      <c r="O68" s="103"/>
    </row>
    <row r="69" spans="1:15" x14ac:dyDescent="0.35">
      <c r="G69" s="103"/>
      <c r="H69" s="103"/>
      <c r="I69" s="103"/>
      <c r="J69" s="103"/>
      <c r="K69" s="103"/>
      <c r="L69" s="103"/>
      <c r="M69" s="103"/>
      <c r="N69" s="103"/>
      <c r="O69" s="103"/>
    </row>
    <row r="70" spans="1:15" x14ac:dyDescent="0.35">
      <c r="A70" s="14" t="s">
        <v>48</v>
      </c>
      <c r="B70" s="14"/>
      <c r="C70" s="14"/>
      <c r="E70" s="96" t="str">
        <f>DATA!C6&amp;","&amp;DATA!C17</f>
        <v>Narmada,13 Juli 2026</v>
      </c>
      <c r="F70" s="14"/>
      <c r="G70" s="103"/>
      <c r="H70" s="103"/>
      <c r="I70" s="103"/>
      <c r="J70" s="103"/>
      <c r="K70" s="103"/>
      <c r="L70" s="103"/>
      <c r="M70" s="103"/>
      <c r="N70" s="103"/>
      <c r="O70" s="103"/>
    </row>
    <row r="71" spans="1:15" x14ac:dyDescent="0.35">
      <c r="A71" s="14" t="str">
        <f>IF(DATA!C16&lt;&gt;"",DATA!C16&amp;" ","")&amp;"Kepala "&amp;DATA!C5</f>
        <v>Kepala SMKN 1 Narmada</v>
      </c>
      <c r="B71" s="14"/>
      <c r="C71" s="14"/>
      <c r="E71" s="96" t="s">
        <v>49</v>
      </c>
      <c r="F71" s="14"/>
      <c r="G71" s="103"/>
      <c r="H71" s="103"/>
      <c r="I71" s="103"/>
      <c r="J71" s="103"/>
      <c r="K71" s="103"/>
      <c r="L71" s="103"/>
      <c r="M71" s="103"/>
      <c r="N71" s="103"/>
      <c r="O71" s="103"/>
    </row>
    <row r="72" spans="1:15" x14ac:dyDescent="0.35">
      <c r="A72" s="14"/>
      <c r="B72" s="14"/>
      <c r="C72" s="14"/>
      <c r="E72" s="96"/>
      <c r="F72" s="14"/>
      <c r="G72" s="103"/>
      <c r="H72" s="103"/>
      <c r="I72" s="103"/>
      <c r="J72" s="103"/>
      <c r="K72" s="103"/>
      <c r="L72" s="103"/>
      <c r="M72" s="103"/>
      <c r="N72" s="103"/>
      <c r="O72" s="103"/>
    </row>
    <row r="73" spans="1:15" x14ac:dyDescent="0.35">
      <c r="A73" s="14"/>
      <c r="B73" s="14"/>
      <c r="C73" s="14"/>
      <c r="E73" s="96"/>
      <c r="F73" s="14"/>
    </row>
    <row r="74" spans="1:15" x14ac:dyDescent="0.35">
      <c r="A74" s="14"/>
      <c r="B74" s="14"/>
      <c r="C74" s="14"/>
      <c r="E74" s="96"/>
      <c r="F74" s="14"/>
    </row>
    <row r="75" spans="1:15" x14ac:dyDescent="0.35">
      <c r="A75" s="15" t="str">
        <f>DATA!C14</f>
        <v>Ridhan Hadi, S.Pd., M.Pd.</v>
      </c>
      <c r="B75" s="14"/>
      <c r="C75" s="14"/>
      <c r="E75" s="97" t="str">
        <f>DATA!C12</f>
        <v>Candra Rusmana</v>
      </c>
      <c r="F75" s="14"/>
    </row>
    <row r="76" spans="1:15" x14ac:dyDescent="0.35">
      <c r="A76" s="14" t="str">
        <f>"NIP. "&amp;DATA!C15</f>
        <v>NIP. 19830603 201001 1 016</v>
      </c>
      <c r="B76" s="14"/>
      <c r="C76" s="14"/>
      <c r="E76" s="96" t="str">
        <f>"NIP. "&amp;DATA!C13</f>
        <v>NIP. 199001022023211000</v>
      </c>
      <c r="F76" s="14"/>
    </row>
  </sheetData>
  <sheetProtection algorithmName="SHA-512" hashValue="hBqX3lmLjo2BUHmkB75l6xf8bgFv0WTIWA/bOr2DFy/8N1G5rTfmS8hPr8sJaL8qCBwkiPuT97oqEvxYCga/AQ==" saltValue="acyg4sMjW9fWIYhJXH7bfw==" spinCount="100000" sheet="1" selectLockedCells="1" autoFilter="0"/>
  <autoFilter ref="H11:H67" xr:uid="{00000000-0009-0000-0000-000008000000}">
    <filterColumn colId="0">
      <filters>
        <filter val="Show"/>
      </filters>
    </filterColumn>
  </autoFilter>
  <mergeCells count="82">
    <mergeCell ref="F23:F24"/>
    <mergeCell ref="F27:F28"/>
    <mergeCell ref="E29:E30"/>
    <mergeCell ref="C17:D17"/>
    <mergeCell ref="C18:D18"/>
    <mergeCell ref="E21:E22"/>
    <mergeCell ref="C25:D25"/>
    <mergeCell ref="E23:E24"/>
    <mergeCell ref="C26:D26"/>
    <mergeCell ref="E27:E28"/>
    <mergeCell ref="F21:F22"/>
    <mergeCell ref="E11:E12"/>
    <mergeCell ref="E13:E14"/>
    <mergeCell ref="B11:B12"/>
    <mergeCell ref="B13:B14"/>
    <mergeCell ref="B23:B24"/>
    <mergeCell ref="B21:B22"/>
    <mergeCell ref="E15:E16"/>
    <mergeCell ref="E19:E20"/>
    <mergeCell ref="A11:A39"/>
    <mergeCell ref="B15:B16"/>
    <mergeCell ref="B19:B20"/>
    <mergeCell ref="B31:B32"/>
    <mergeCell ref="C8:D10"/>
    <mergeCell ref="B27:B28"/>
    <mergeCell ref="B29:B30"/>
    <mergeCell ref="B35:B36"/>
    <mergeCell ref="C37:D37"/>
    <mergeCell ref="C38:D38"/>
    <mergeCell ref="E31:E32"/>
    <mergeCell ref="C47:D47"/>
    <mergeCell ref="C62:D62"/>
    <mergeCell ref="C63:D63"/>
    <mergeCell ref="C54:D54"/>
    <mergeCell ref="C33:D33"/>
    <mergeCell ref="C34:D34"/>
    <mergeCell ref="C39:D39"/>
    <mergeCell ref="A40:A68"/>
    <mergeCell ref="B40:B41"/>
    <mergeCell ref="B42:B43"/>
    <mergeCell ref="C46:D46"/>
    <mergeCell ref="C55:D55"/>
    <mergeCell ref="B64:B65"/>
    <mergeCell ref="B44:B45"/>
    <mergeCell ref="B48:B49"/>
    <mergeCell ref="B50:B51"/>
    <mergeCell ref="B52:B53"/>
    <mergeCell ref="B56:B57"/>
    <mergeCell ref="B58:B59"/>
    <mergeCell ref="B60:B61"/>
    <mergeCell ref="F13:F14"/>
    <mergeCell ref="F15:F16"/>
    <mergeCell ref="F19:F20"/>
    <mergeCell ref="C68:D68"/>
    <mergeCell ref="E40:E41"/>
    <mergeCell ref="E42:E43"/>
    <mergeCell ref="E44:E45"/>
    <mergeCell ref="E48:E49"/>
    <mergeCell ref="E50:E51"/>
    <mergeCell ref="E52:E53"/>
    <mergeCell ref="E56:E57"/>
    <mergeCell ref="E58:E59"/>
    <mergeCell ref="E60:E61"/>
    <mergeCell ref="C66:D66"/>
    <mergeCell ref="C67:D67"/>
    <mergeCell ref="E35:E36"/>
    <mergeCell ref="F35:F36"/>
    <mergeCell ref="A2:G2"/>
    <mergeCell ref="F60:F61"/>
    <mergeCell ref="E64:E65"/>
    <mergeCell ref="F48:F49"/>
    <mergeCell ref="F50:F51"/>
    <mergeCell ref="F52:F53"/>
    <mergeCell ref="F56:F57"/>
    <mergeCell ref="F58:F59"/>
    <mergeCell ref="F64:F65"/>
    <mergeCell ref="F29:F30"/>
    <mergeCell ref="F31:F32"/>
    <mergeCell ref="F40:F41"/>
    <mergeCell ref="F42:F43"/>
    <mergeCell ref="F44:F45"/>
    <mergeCell ref="F11:F12"/>
  </mergeCells>
  <pageMargins left="0.62992125984251968" right="0.11811023622047245" top="0.74803149606299213" bottom="0.74803149606299213" header="0.31496062992125984" footer="0.31496062992125984"/>
  <pageSetup paperSize="9" orientation="portrait" r:id="rId1"/>
  <headerFooter>
    <oddFooter>&amp;C&amp;"-,Italic"&amp;8Created by Gde Ari K. SKanada @2026</oddFooter>
  </headerFooter>
  <rowBreaks count="1" manualBreakCount="1">
    <brk id="49"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filterMode="1"/>
  <dimension ref="A1:GN71"/>
  <sheetViews>
    <sheetView zoomScale="91" zoomScaleNormal="110" workbookViewId="0">
      <selection activeCell="AG1" sqref="AG1:AG1048576"/>
    </sheetView>
  </sheetViews>
  <sheetFormatPr defaultRowHeight="14.5" x14ac:dyDescent="0.35"/>
  <cols>
    <col min="1" max="1" width="15.54296875" customWidth="1"/>
    <col min="2" max="2" width="9.1796875" hidden="1" customWidth="1"/>
    <col min="3" max="3" width="7.81640625" bestFit="1" customWidth="1"/>
    <col min="4" max="8" width="3.1796875" customWidth="1"/>
    <col min="9" max="9" width="3.1796875" hidden="1" customWidth="1"/>
    <col min="10" max="14" width="3.1796875" customWidth="1"/>
    <col min="15" max="15" width="3.1796875" hidden="1" customWidth="1"/>
    <col min="16" max="20" width="3.1796875" customWidth="1"/>
    <col min="21" max="21" width="3.1796875" hidden="1" customWidth="1"/>
    <col min="22" max="26" width="3.1796875" customWidth="1"/>
    <col min="27" max="27" width="3.1796875" hidden="1" customWidth="1"/>
    <col min="28" max="32" width="3.1796875" customWidth="1"/>
    <col min="33" max="33" width="3.1796875" hidden="1" customWidth="1"/>
    <col min="34" max="38" width="3.1796875" customWidth="1"/>
    <col min="39" max="39" width="2.54296875" hidden="1" customWidth="1"/>
    <col min="40" max="40" width="7.1796875" customWidth="1"/>
    <col min="41" max="41" width="9.1796875" customWidth="1"/>
    <col min="42" max="42" width="0" hidden="1" customWidth="1"/>
    <col min="43" max="43" width="5" hidden="1" customWidth="1"/>
    <col min="44" max="44" width="6.1796875" hidden="1" customWidth="1"/>
    <col min="45" max="45" width="5" hidden="1" customWidth="1"/>
    <col min="46" max="46" width="6.1796875" hidden="1" customWidth="1"/>
    <col min="47" max="47" width="5" hidden="1" customWidth="1"/>
    <col min="48" max="48" width="6.1796875" hidden="1" customWidth="1"/>
    <col min="49" max="49" width="5" hidden="1" customWidth="1"/>
    <col min="50" max="50" width="6.1796875" hidden="1" customWidth="1"/>
    <col min="51" max="51" width="5" hidden="1" customWidth="1"/>
    <col min="52" max="52" width="6.1796875" hidden="1" customWidth="1"/>
    <col min="53" max="53" width="5" hidden="1" customWidth="1"/>
    <col min="54" max="54" width="6.1796875" hidden="1" customWidth="1"/>
    <col min="55" max="55" width="5" hidden="1" customWidth="1"/>
    <col min="56" max="56" width="6.1796875" hidden="1" customWidth="1"/>
    <col min="57" max="57" width="5" hidden="1" customWidth="1"/>
    <col min="58" max="58" width="6.1796875" hidden="1" customWidth="1"/>
    <col min="59" max="59" width="5" hidden="1" customWidth="1"/>
    <col min="60" max="60" width="6.1796875" hidden="1" customWidth="1"/>
    <col min="61" max="61" width="5" hidden="1" customWidth="1"/>
    <col min="62" max="62" width="6.1796875" hidden="1" customWidth="1"/>
    <col min="63" max="63" width="5" hidden="1" customWidth="1"/>
    <col min="64" max="64" width="6.1796875" hidden="1" customWidth="1"/>
    <col min="65" max="65" width="5" hidden="1" customWidth="1"/>
    <col min="66" max="66" width="6.1796875" hidden="1" customWidth="1"/>
    <col min="67" max="67" width="5" hidden="1" customWidth="1"/>
    <col min="68" max="68" width="6.1796875" hidden="1" customWidth="1"/>
    <col min="69" max="69" width="5" hidden="1" customWidth="1"/>
    <col min="70" max="70" width="6.1796875" hidden="1" customWidth="1"/>
    <col min="71" max="71" width="5" hidden="1" customWidth="1"/>
    <col min="72" max="72" width="6.1796875" hidden="1" customWidth="1"/>
    <col min="73" max="73" width="5" hidden="1" customWidth="1"/>
    <col min="74" max="74" width="6.1796875" hidden="1" customWidth="1"/>
    <col min="75" max="75" width="5" hidden="1" customWidth="1"/>
    <col min="76" max="76" width="6.1796875" hidden="1" customWidth="1"/>
    <col min="77" max="77" width="5" hidden="1" customWidth="1"/>
    <col min="78" max="78" width="6.1796875" hidden="1" customWidth="1"/>
    <col min="79" max="79" width="5" hidden="1" customWidth="1"/>
    <col min="80" max="80" width="6.1796875" hidden="1" customWidth="1"/>
    <col min="81" max="81" width="5" hidden="1" customWidth="1"/>
    <col min="82" max="82" width="6.1796875" hidden="1" customWidth="1"/>
    <col min="83" max="83" width="5" hidden="1" customWidth="1"/>
    <col min="84" max="84" width="6.1796875" hidden="1" customWidth="1"/>
    <col min="85" max="85" width="5" hidden="1" customWidth="1"/>
    <col min="86" max="86" width="6.1796875" hidden="1" customWidth="1"/>
    <col min="87" max="87" width="5" hidden="1" customWidth="1"/>
    <col min="88" max="88" width="6.1796875" hidden="1" customWidth="1"/>
    <col min="89" max="89" width="5" hidden="1" customWidth="1"/>
    <col min="90" max="90" width="6.1796875" hidden="1" customWidth="1"/>
    <col min="91" max="91" width="5" hidden="1" customWidth="1"/>
    <col min="92" max="92" width="6.1796875" hidden="1" customWidth="1"/>
    <col min="93" max="93" width="5" hidden="1" customWidth="1"/>
    <col min="94" max="94" width="6.1796875" hidden="1" customWidth="1"/>
    <col min="95" max="95" width="5" hidden="1" customWidth="1"/>
    <col min="96" max="96" width="6.1796875" hidden="1" customWidth="1"/>
    <col min="97" max="97" width="5" hidden="1" customWidth="1"/>
    <col min="98" max="98" width="6.1796875" hidden="1" customWidth="1"/>
    <col min="99" max="99" width="5" hidden="1" customWidth="1"/>
    <col min="100" max="100" width="6.1796875" hidden="1" customWidth="1"/>
    <col min="101" max="101" width="5" hidden="1" customWidth="1"/>
    <col min="102" max="102" width="6.1796875" hidden="1" customWidth="1"/>
    <col min="103" max="103" width="5" hidden="1" customWidth="1"/>
    <col min="104" max="106" width="6.1796875" hidden="1" customWidth="1"/>
    <col min="107" max="107" width="5" hidden="1" customWidth="1"/>
    <col min="108" max="108" width="6.1796875" hidden="1" customWidth="1"/>
    <col min="109" max="109" width="5" hidden="1" customWidth="1"/>
    <col min="110" max="110" width="6.1796875" hidden="1" customWidth="1"/>
    <col min="111" max="111" width="5" hidden="1" customWidth="1"/>
    <col min="112" max="112" width="6.1796875" hidden="1" customWidth="1"/>
    <col min="113" max="113" width="5" hidden="1" customWidth="1"/>
    <col min="114" max="114" width="6.1796875" hidden="1" customWidth="1"/>
    <col min="115" max="115" width="0" hidden="1" customWidth="1"/>
    <col min="116" max="165" width="2.1796875" hidden="1" customWidth="1"/>
    <col min="166" max="166" width="3.26953125" hidden="1" customWidth="1"/>
    <col min="167" max="187" width="2.1796875" hidden="1" customWidth="1"/>
    <col min="188" max="188" width="0" hidden="1" customWidth="1"/>
  </cols>
  <sheetData>
    <row r="1" spans="1:196" ht="78" customHeight="1" x14ac:dyDescent="0.35"/>
    <row r="2" spans="1:196" ht="17.5" x14ac:dyDescent="0.35">
      <c r="A2" s="472" t="s">
        <v>104</v>
      </c>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c r="AM2" s="473"/>
      <c r="AN2" s="473"/>
      <c r="AO2" s="473"/>
    </row>
    <row r="3" spans="1:196" x14ac:dyDescent="0.3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row>
    <row r="4" spans="1:196" x14ac:dyDescent="0.35">
      <c r="A4" s="23"/>
      <c r="B4" s="23"/>
      <c r="C4" s="23"/>
      <c r="D4" s="23"/>
      <c r="E4" s="23"/>
      <c r="F4" s="23"/>
      <c r="G4" s="23"/>
      <c r="H4" s="23"/>
      <c r="I4" s="23"/>
      <c r="J4" s="23"/>
      <c r="K4" s="23"/>
      <c r="L4" s="14" t="s">
        <v>53</v>
      </c>
      <c r="M4" s="14"/>
      <c r="N4" s="14"/>
      <c r="O4" s="14"/>
      <c r="P4" s="14"/>
      <c r="Q4" s="14"/>
      <c r="R4" s="53" t="s">
        <v>86</v>
      </c>
      <c r="S4" s="14" t="str">
        <f>DATA!C10</f>
        <v>Kometensi Keahlian Rekayasa Perangkat Lunak</v>
      </c>
      <c r="U4" s="14"/>
      <c r="AG4" s="14"/>
      <c r="AH4" s="23"/>
      <c r="AI4" s="23"/>
      <c r="AJ4" s="23"/>
      <c r="AK4" s="23"/>
      <c r="AL4" s="23"/>
      <c r="AM4" s="23"/>
      <c r="AN4" s="23"/>
      <c r="AO4" s="23"/>
    </row>
    <row r="5" spans="1:196" x14ac:dyDescent="0.35">
      <c r="A5" s="23"/>
      <c r="B5" s="23"/>
      <c r="C5" s="23"/>
      <c r="D5" s="23"/>
      <c r="E5" s="23"/>
      <c r="F5" s="23"/>
      <c r="G5" s="23"/>
      <c r="H5" s="23"/>
      <c r="I5" s="23"/>
      <c r="J5" s="23"/>
      <c r="K5" s="23"/>
      <c r="L5" s="14" t="s">
        <v>55</v>
      </c>
      <c r="M5" s="14"/>
      <c r="N5" s="14"/>
      <c r="O5" s="14"/>
      <c r="P5" s="14"/>
      <c r="Q5" s="14"/>
      <c r="R5" s="53" t="s">
        <v>86</v>
      </c>
      <c r="S5" s="14" t="str">
        <f>DATA!C11&amp;" / Ganjil"</f>
        <v>XI RPL / Ganjil</v>
      </c>
      <c r="U5" s="14"/>
      <c r="AG5" s="14"/>
      <c r="AH5" s="23"/>
      <c r="AI5" s="23"/>
      <c r="AJ5" s="23"/>
      <c r="AK5" s="23"/>
      <c r="AL5" s="23"/>
      <c r="AM5" s="23"/>
      <c r="AN5" s="23"/>
      <c r="AO5" s="23"/>
    </row>
    <row r="6" spans="1:196" x14ac:dyDescent="0.35">
      <c r="A6" s="23"/>
      <c r="B6" s="23"/>
      <c r="C6" s="23"/>
      <c r="D6" s="23"/>
      <c r="E6" s="23"/>
      <c r="F6" s="23"/>
      <c r="G6" s="23"/>
      <c r="H6" s="23"/>
      <c r="I6" s="23"/>
      <c r="J6" s="23"/>
      <c r="K6" s="23"/>
      <c r="L6" s="14" t="s">
        <v>56</v>
      </c>
      <c r="M6" s="14"/>
      <c r="N6" s="14"/>
      <c r="O6" s="14"/>
      <c r="P6" s="14"/>
      <c r="Q6" s="14"/>
      <c r="R6" s="53" t="s">
        <v>86</v>
      </c>
      <c r="S6" s="14" t="str">
        <f>DATA!C7</f>
        <v>2026/2027</v>
      </c>
      <c r="U6" s="14"/>
      <c r="AG6" s="14"/>
      <c r="AH6" s="23"/>
      <c r="AI6" s="23"/>
      <c r="AJ6" s="23"/>
      <c r="AK6" s="23"/>
      <c r="AL6" s="23"/>
      <c r="AM6" s="23"/>
      <c r="AN6" s="23"/>
      <c r="AO6" s="23"/>
      <c r="AQ6">
        <f>DATA!C18</f>
        <v>7</v>
      </c>
    </row>
    <row r="7" spans="1:196" x14ac:dyDescent="0.35">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GH7" s="103"/>
      <c r="GI7" s="156" t="s">
        <v>409</v>
      </c>
      <c r="GJ7" s="157"/>
      <c r="GK7" s="157"/>
      <c r="GL7" s="157"/>
      <c r="GM7" s="157"/>
      <c r="GN7" s="158"/>
    </row>
    <row r="8" spans="1:196" x14ac:dyDescent="0.35">
      <c r="A8" s="474" t="s">
        <v>180</v>
      </c>
      <c r="B8" s="474" t="s">
        <v>87</v>
      </c>
      <c r="C8" s="44" t="s">
        <v>77</v>
      </c>
      <c r="D8" s="477" t="s">
        <v>88</v>
      </c>
      <c r="E8" s="478"/>
      <c r="F8" s="478"/>
      <c r="G8" s="478"/>
      <c r="H8" s="478"/>
      <c r="I8" s="478"/>
      <c r="J8" s="478"/>
      <c r="K8" s="478"/>
      <c r="L8" s="478"/>
      <c r="M8" s="478"/>
      <c r="N8" s="478"/>
      <c r="O8" s="478"/>
      <c r="P8" s="478"/>
      <c r="Q8" s="478"/>
      <c r="R8" s="478"/>
      <c r="S8" s="478"/>
      <c r="T8" s="478"/>
      <c r="U8" s="478"/>
      <c r="V8" s="478"/>
      <c r="W8" s="478"/>
      <c r="X8" s="478"/>
      <c r="Y8" s="478"/>
      <c r="Z8" s="478"/>
      <c r="AA8" s="478"/>
      <c r="AB8" s="478"/>
      <c r="AC8" s="478"/>
      <c r="AD8" s="478"/>
      <c r="AE8" s="478"/>
      <c r="AF8" s="478"/>
      <c r="AG8" s="478"/>
      <c r="AH8" s="478"/>
      <c r="AI8" s="478"/>
      <c r="AJ8" s="478"/>
      <c r="AK8" s="478"/>
      <c r="AL8" s="478"/>
      <c r="AM8" s="479"/>
      <c r="AN8" s="480" t="s">
        <v>89</v>
      </c>
      <c r="AO8" s="481"/>
      <c r="AQ8" s="455" t="s">
        <v>13</v>
      </c>
      <c r="AR8" s="456"/>
      <c r="AS8" s="456"/>
      <c r="AT8" s="456"/>
      <c r="AU8" s="456"/>
      <c r="AV8" s="456"/>
      <c r="AW8" s="456"/>
      <c r="AX8" s="456"/>
      <c r="AY8" s="456"/>
      <c r="AZ8" s="456"/>
      <c r="BA8" s="456"/>
      <c r="BB8" s="457"/>
      <c r="BC8" s="461" t="s">
        <v>14</v>
      </c>
      <c r="BD8" s="462"/>
      <c r="BE8" s="462"/>
      <c r="BF8" s="462"/>
      <c r="BG8" s="462"/>
      <c r="BH8" s="462"/>
      <c r="BI8" s="462"/>
      <c r="BJ8" s="462"/>
      <c r="BK8" s="462"/>
      <c r="BL8" s="462"/>
      <c r="BM8" s="462"/>
      <c r="BN8" s="463"/>
      <c r="BO8" s="458" t="s">
        <v>15</v>
      </c>
      <c r="BP8" s="459"/>
      <c r="BQ8" s="459"/>
      <c r="BR8" s="459"/>
      <c r="BS8" s="459"/>
      <c r="BT8" s="459"/>
      <c r="BU8" s="459"/>
      <c r="BV8" s="459"/>
      <c r="BW8" s="459"/>
      <c r="BX8" s="459"/>
      <c r="BY8" s="459"/>
      <c r="BZ8" s="460"/>
      <c r="CA8" s="458" t="s">
        <v>16</v>
      </c>
      <c r="CB8" s="459"/>
      <c r="CC8" s="459"/>
      <c r="CD8" s="459"/>
      <c r="CE8" s="459"/>
      <c r="CF8" s="459"/>
      <c r="CG8" s="459"/>
      <c r="CH8" s="459"/>
      <c r="CI8" s="459"/>
      <c r="CJ8" s="459"/>
      <c r="CK8" s="459"/>
      <c r="CL8" s="460"/>
      <c r="CM8" s="458" t="s">
        <v>17</v>
      </c>
      <c r="CN8" s="459"/>
      <c r="CO8" s="459"/>
      <c r="CP8" s="459"/>
      <c r="CQ8" s="459"/>
      <c r="CR8" s="459"/>
      <c r="CS8" s="459"/>
      <c r="CT8" s="459"/>
      <c r="CU8" s="459"/>
      <c r="CV8" s="459"/>
      <c r="CW8" s="459"/>
      <c r="CX8" s="460"/>
      <c r="CY8" s="464" t="s">
        <v>18</v>
      </c>
      <c r="CZ8" s="465"/>
      <c r="DA8" s="465"/>
      <c r="DB8" s="465"/>
      <c r="DC8" s="465"/>
      <c r="DD8" s="465"/>
      <c r="DE8" s="465"/>
      <c r="DF8" s="465"/>
      <c r="DG8" s="465"/>
      <c r="DH8" s="465"/>
      <c r="DI8" s="465"/>
      <c r="DJ8" s="465"/>
      <c r="GH8" s="103"/>
      <c r="GI8" s="156" t="s">
        <v>189</v>
      </c>
      <c r="GJ8" s="157"/>
      <c r="GK8" s="157"/>
      <c r="GL8" s="157"/>
      <c r="GM8" s="157"/>
      <c r="GN8" s="158"/>
    </row>
    <row r="9" spans="1:196" x14ac:dyDescent="0.35">
      <c r="A9" s="475"/>
      <c r="B9" s="475"/>
      <c r="C9" s="45" t="s">
        <v>79</v>
      </c>
      <c r="D9" s="455" t="s">
        <v>24</v>
      </c>
      <c r="E9" s="456"/>
      <c r="F9" s="456"/>
      <c r="G9" s="456"/>
      <c r="H9" s="456"/>
      <c r="I9" s="457"/>
      <c r="J9" s="482" t="s">
        <v>25</v>
      </c>
      <c r="K9" s="483"/>
      <c r="L9" s="483"/>
      <c r="M9" s="483"/>
      <c r="N9" s="483"/>
      <c r="O9" s="484"/>
      <c r="P9" s="461" t="s">
        <v>26</v>
      </c>
      <c r="Q9" s="462"/>
      <c r="R9" s="462"/>
      <c r="S9" s="462"/>
      <c r="T9" s="462"/>
      <c r="U9" s="463"/>
      <c r="V9" s="485" t="s">
        <v>27</v>
      </c>
      <c r="W9" s="486"/>
      <c r="X9" s="486"/>
      <c r="Y9" s="486"/>
      <c r="Z9" s="486"/>
      <c r="AA9" s="487"/>
      <c r="AB9" s="458" t="s">
        <v>28</v>
      </c>
      <c r="AC9" s="459"/>
      <c r="AD9" s="459"/>
      <c r="AE9" s="459"/>
      <c r="AF9" s="459"/>
      <c r="AG9" s="459"/>
      <c r="AH9" s="488" t="s">
        <v>29</v>
      </c>
      <c r="AI9" s="489"/>
      <c r="AJ9" s="489"/>
      <c r="AK9" s="489"/>
      <c r="AL9" s="489"/>
      <c r="AM9" s="490"/>
      <c r="AN9" s="491" t="s">
        <v>90</v>
      </c>
      <c r="AO9" s="492"/>
      <c r="AQ9" s="263">
        <v>1</v>
      </c>
      <c r="AR9" s="263"/>
      <c r="AS9" s="263">
        <v>2</v>
      </c>
      <c r="AT9" s="263"/>
      <c r="AU9" s="263">
        <v>3</v>
      </c>
      <c r="AV9" s="263"/>
      <c r="AW9" s="263">
        <v>4</v>
      </c>
      <c r="AX9" s="263"/>
      <c r="AY9" s="263">
        <v>5</v>
      </c>
      <c r="AZ9" s="263"/>
      <c r="BA9" s="263">
        <v>6</v>
      </c>
      <c r="BB9" s="263"/>
      <c r="BC9" s="263">
        <v>1</v>
      </c>
      <c r="BD9" s="263"/>
      <c r="BE9" s="263">
        <v>2</v>
      </c>
      <c r="BF9" s="263"/>
      <c r="BG9" s="263">
        <v>3</v>
      </c>
      <c r="BH9" s="263"/>
      <c r="BI9" s="263">
        <v>4</v>
      </c>
      <c r="BJ9" s="263"/>
      <c r="BK9" s="263">
        <v>5</v>
      </c>
      <c r="BL9" s="263"/>
      <c r="BM9" s="263">
        <v>6</v>
      </c>
      <c r="BN9" s="263"/>
      <c r="BO9" s="263">
        <v>1</v>
      </c>
      <c r="BP9" s="263"/>
      <c r="BQ9" s="263">
        <v>2</v>
      </c>
      <c r="BR9" s="263"/>
      <c r="BS9" s="263">
        <v>3</v>
      </c>
      <c r="BT9" s="263"/>
      <c r="BU9" s="263">
        <v>4</v>
      </c>
      <c r="BV9" s="263"/>
      <c r="BW9" s="263">
        <v>5</v>
      </c>
      <c r="BX9" s="263"/>
      <c r="BY9" s="263">
        <v>6</v>
      </c>
      <c r="BZ9" s="263"/>
      <c r="CA9" s="263">
        <v>1</v>
      </c>
      <c r="CB9" s="263"/>
      <c r="CC9" s="263">
        <v>2</v>
      </c>
      <c r="CD9" s="263"/>
      <c r="CE9" s="263">
        <v>3</v>
      </c>
      <c r="CF9" s="263"/>
      <c r="CG9" s="263">
        <v>4</v>
      </c>
      <c r="CH9" s="263"/>
      <c r="CI9" s="263">
        <v>5</v>
      </c>
      <c r="CJ9" s="263"/>
      <c r="CK9" s="263">
        <v>6</v>
      </c>
      <c r="CL9" s="263"/>
      <c r="CM9" s="263">
        <v>1</v>
      </c>
      <c r="CN9" s="263"/>
      <c r="CO9" s="263">
        <v>2</v>
      </c>
      <c r="CP9" s="263"/>
      <c r="CQ9" s="263">
        <v>3</v>
      </c>
      <c r="CR9" s="263"/>
      <c r="CS9" s="263">
        <v>4</v>
      </c>
      <c r="CT9" s="263"/>
      <c r="CU9" s="263">
        <v>5</v>
      </c>
      <c r="CV9" s="263"/>
      <c r="CW9" s="263">
        <v>6</v>
      </c>
      <c r="CX9" s="263"/>
      <c r="CY9" s="263">
        <v>1</v>
      </c>
      <c r="CZ9" s="263"/>
      <c r="DA9" s="293">
        <v>2</v>
      </c>
      <c r="DB9" s="295"/>
      <c r="DC9" s="263">
        <v>3</v>
      </c>
      <c r="DD9" s="263"/>
      <c r="DE9" s="263">
        <v>4</v>
      </c>
      <c r="DF9" s="263"/>
      <c r="DG9" s="263">
        <v>5</v>
      </c>
      <c r="DH9" s="263"/>
      <c r="DI9" s="263">
        <v>6</v>
      </c>
      <c r="DJ9" s="263"/>
      <c r="DL9" s="466" t="s">
        <v>24</v>
      </c>
      <c r="DM9" s="466"/>
      <c r="DN9" s="466"/>
      <c r="DO9" s="466"/>
      <c r="DP9" s="466"/>
      <c r="DQ9" s="466"/>
      <c r="DR9" s="466"/>
      <c r="DS9" s="466"/>
      <c r="DT9" s="466"/>
      <c r="DU9" s="466"/>
      <c r="DV9" s="466"/>
      <c r="DW9" s="119"/>
      <c r="DX9" s="467" t="s">
        <v>25</v>
      </c>
      <c r="DY9" s="467"/>
      <c r="DZ9" s="467"/>
      <c r="EA9" s="467"/>
      <c r="EB9" s="467"/>
      <c r="EC9" s="467"/>
      <c r="ED9" s="467"/>
      <c r="EE9" s="467"/>
      <c r="EF9" s="467"/>
      <c r="EG9" s="467"/>
      <c r="EH9" s="467"/>
      <c r="EI9" s="120"/>
      <c r="EJ9" s="468" t="s">
        <v>26</v>
      </c>
      <c r="EK9" s="468"/>
      <c r="EL9" s="468"/>
      <c r="EM9" s="468"/>
      <c r="EN9" s="468"/>
      <c r="EO9" s="468"/>
      <c r="EP9" s="468"/>
      <c r="EQ9" s="468"/>
      <c r="ER9" s="468"/>
      <c r="ES9" s="468"/>
      <c r="ET9" s="468"/>
      <c r="EU9" s="121"/>
      <c r="EV9" s="469" t="s">
        <v>27</v>
      </c>
      <c r="EW9" s="469"/>
      <c r="EX9" s="469"/>
      <c r="EY9" s="469"/>
      <c r="EZ9" s="469"/>
      <c r="FA9" s="469"/>
      <c r="FB9" s="469"/>
      <c r="FC9" s="469"/>
      <c r="FD9" s="469"/>
      <c r="FE9" s="469"/>
      <c r="FF9" s="469"/>
      <c r="FG9" s="122"/>
      <c r="FH9" s="470" t="s">
        <v>28</v>
      </c>
      <c r="FI9" s="470"/>
      <c r="FJ9" s="470"/>
      <c r="FK9" s="470"/>
      <c r="FL9" s="470"/>
      <c r="FM9" s="470"/>
      <c r="FN9" s="470"/>
      <c r="FO9" s="470"/>
      <c r="FP9" s="470"/>
      <c r="FQ9" s="470"/>
      <c r="FR9" s="470"/>
      <c r="FS9" s="123"/>
      <c r="FT9" s="471" t="s">
        <v>29</v>
      </c>
      <c r="FU9" s="471"/>
      <c r="FV9" s="471"/>
      <c r="FW9" s="471"/>
      <c r="FX9" s="471"/>
      <c r="FY9" s="471"/>
      <c r="FZ9" s="471"/>
      <c r="GA9" s="471"/>
      <c r="GB9" s="471"/>
      <c r="GC9" s="471"/>
      <c r="GD9" s="471"/>
      <c r="GE9" s="124"/>
      <c r="GF9" s="111"/>
      <c r="GH9" s="103"/>
      <c r="GI9" s="156" t="s">
        <v>190</v>
      </c>
      <c r="GJ9" s="157"/>
      <c r="GK9" s="157"/>
      <c r="GL9" s="157"/>
      <c r="GM9" s="157"/>
      <c r="GN9" s="158"/>
    </row>
    <row r="10" spans="1:196" x14ac:dyDescent="0.35">
      <c r="A10" s="476"/>
      <c r="B10" s="476"/>
      <c r="C10" s="46" t="s">
        <v>82</v>
      </c>
      <c r="D10" s="55">
        <v>1</v>
      </c>
      <c r="E10" s="55">
        <v>2</v>
      </c>
      <c r="F10" s="55">
        <v>3</v>
      </c>
      <c r="G10" s="55">
        <v>4</v>
      </c>
      <c r="H10" s="55">
        <v>5</v>
      </c>
      <c r="I10" s="55">
        <v>6</v>
      </c>
      <c r="J10" s="56">
        <v>1</v>
      </c>
      <c r="K10" s="56">
        <v>2</v>
      </c>
      <c r="L10" s="56">
        <v>3</v>
      </c>
      <c r="M10" s="56">
        <v>4</v>
      </c>
      <c r="N10" s="56">
        <v>5</v>
      </c>
      <c r="O10" s="56">
        <v>6</v>
      </c>
      <c r="P10" s="57">
        <v>1</v>
      </c>
      <c r="Q10" s="57">
        <v>2</v>
      </c>
      <c r="R10" s="57">
        <v>3</v>
      </c>
      <c r="S10" s="57">
        <v>4</v>
      </c>
      <c r="T10" s="58">
        <v>5</v>
      </c>
      <c r="U10" s="57">
        <v>6</v>
      </c>
      <c r="V10" s="59">
        <v>1</v>
      </c>
      <c r="W10" s="59">
        <v>2</v>
      </c>
      <c r="X10" s="59">
        <v>3</v>
      </c>
      <c r="Y10" s="59">
        <v>4</v>
      </c>
      <c r="Z10" s="59">
        <v>5</v>
      </c>
      <c r="AA10" s="59">
        <v>6</v>
      </c>
      <c r="AB10" s="60">
        <v>1</v>
      </c>
      <c r="AC10" s="60">
        <v>2</v>
      </c>
      <c r="AD10" s="60">
        <v>3</v>
      </c>
      <c r="AE10" s="60">
        <v>4</v>
      </c>
      <c r="AF10" s="60">
        <v>5</v>
      </c>
      <c r="AG10" s="60">
        <v>6</v>
      </c>
      <c r="AH10" s="61">
        <v>1</v>
      </c>
      <c r="AI10" s="61">
        <v>2</v>
      </c>
      <c r="AJ10" s="61">
        <v>3</v>
      </c>
      <c r="AK10" s="61">
        <v>4</v>
      </c>
      <c r="AL10" s="61">
        <v>5</v>
      </c>
      <c r="AM10" s="61">
        <v>6</v>
      </c>
      <c r="AN10" s="102" t="s">
        <v>91</v>
      </c>
      <c r="AO10" s="62" t="s">
        <v>92</v>
      </c>
      <c r="AQ10" s="111" t="s">
        <v>148</v>
      </c>
      <c r="AR10" s="111" t="s">
        <v>149</v>
      </c>
      <c r="AS10" s="111" t="s">
        <v>148</v>
      </c>
      <c r="AT10" s="111" t="s">
        <v>149</v>
      </c>
      <c r="AU10" s="111" t="s">
        <v>148</v>
      </c>
      <c r="AV10" s="111" t="s">
        <v>149</v>
      </c>
      <c r="AW10" s="111" t="s">
        <v>148</v>
      </c>
      <c r="AX10" s="111" t="s">
        <v>149</v>
      </c>
      <c r="AY10" s="111" t="s">
        <v>148</v>
      </c>
      <c r="AZ10" s="111" t="s">
        <v>149</v>
      </c>
      <c r="BA10" s="111" t="s">
        <v>148</v>
      </c>
      <c r="BB10" s="111" t="s">
        <v>149</v>
      </c>
      <c r="BC10" s="111" t="s">
        <v>148</v>
      </c>
      <c r="BD10" s="111" t="s">
        <v>149</v>
      </c>
      <c r="BE10" s="111" t="s">
        <v>148</v>
      </c>
      <c r="BF10" s="111" t="s">
        <v>149</v>
      </c>
      <c r="BG10" s="111" t="s">
        <v>148</v>
      </c>
      <c r="BH10" s="111" t="s">
        <v>149</v>
      </c>
      <c r="BI10" s="111" t="s">
        <v>148</v>
      </c>
      <c r="BJ10" s="111" t="s">
        <v>149</v>
      </c>
      <c r="BK10" s="111" t="s">
        <v>148</v>
      </c>
      <c r="BL10" s="111" t="s">
        <v>149</v>
      </c>
      <c r="BM10" s="111" t="s">
        <v>148</v>
      </c>
      <c r="BN10" s="111" t="s">
        <v>149</v>
      </c>
      <c r="BO10" s="111" t="s">
        <v>148</v>
      </c>
      <c r="BP10" s="111" t="s">
        <v>149</v>
      </c>
      <c r="BQ10" s="111" t="s">
        <v>148</v>
      </c>
      <c r="BR10" s="111" t="s">
        <v>149</v>
      </c>
      <c r="BS10" s="111" t="s">
        <v>148</v>
      </c>
      <c r="BT10" s="111" t="s">
        <v>149</v>
      </c>
      <c r="BU10" s="111" t="s">
        <v>148</v>
      </c>
      <c r="BV10" s="111" t="s">
        <v>149</v>
      </c>
      <c r="BW10" s="111" t="s">
        <v>148</v>
      </c>
      <c r="BX10" s="111" t="s">
        <v>149</v>
      </c>
      <c r="BY10" s="111" t="s">
        <v>148</v>
      </c>
      <c r="BZ10" s="111" t="s">
        <v>149</v>
      </c>
      <c r="CA10" s="111" t="s">
        <v>148</v>
      </c>
      <c r="CB10" s="111" t="s">
        <v>149</v>
      </c>
      <c r="CC10" s="111" t="s">
        <v>148</v>
      </c>
      <c r="CD10" s="111" t="s">
        <v>149</v>
      </c>
      <c r="CE10" s="111" t="s">
        <v>148</v>
      </c>
      <c r="CF10" s="111" t="s">
        <v>149</v>
      </c>
      <c r="CG10" s="111" t="s">
        <v>148</v>
      </c>
      <c r="CH10" s="111" t="s">
        <v>149</v>
      </c>
      <c r="CI10" s="111" t="s">
        <v>148</v>
      </c>
      <c r="CJ10" s="111" t="s">
        <v>149</v>
      </c>
      <c r="CK10" s="111" t="s">
        <v>148</v>
      </c>
      <c r="CL10" s="111" t="s">
        <v>149</v>
      </c>
      <c r="CM10" s="111" t="s">
        <v>148</v>
      </c>
      <c r="CN10" s="111" t="s">
        <v>149</v>
      </c>
      <c r="CO10" s="111" t="s">
        <v>148</v>
      </c>
      <c r="CP10" s="111" t="s">
        <v>149</v>
      </c>
      <c r="CQ10" s="111" t="s">
        <v>148</v>
      </c>
      <c r="CR10" s="111" t="s">
        <v>149</v>
      </c>
      <c r="CS10" s="111" t="s">
        <v>148</v>
      </c>
      <c r="CT10" s="111" t="s">
        <v>149</v>
      </c>
      <c r="CU10" s="111" t="s">
        <v>148</v>
      </c>
      <c r="CV10" s="111" t="s">
        <v>149</v>
      </c>
      <c r="CW10" s="111" t="s">
        <v>148</v>
      </c>
      <c r="CX10" s="111" t="s">
        <v>149</v>
      </c>
      <c r="CY10" s="111" t="s">
        <v>148</v>
      </c>
      <c r="CZ10" s="111" t="s">
        <v>149</v>
      </c>
      <c r="DA10" s="111" t="s">
        <v>148</v>
      </c>
      <c r="DB10" s="111" t="s">
        <v>149</v>
      </c>
      <c r="DC10" s="111" t="s">
        <v>148</v>
      </c>
      <c r="DD10" s="111" t="s">
        <v>149</v>
      </c>
      <c r="DE10" s="111" t="s">
        <v>148</v>
      </c>
      <c r="DF10" s="111" t="s">
        <v>149</v>
      </c>
      <c r="DG10" s="111" t="s">
        <v>148</v>
      </c>
      <c r="DH10" s="111" t="s">
        <v>149</v>
      </c>
      <c r="DI10" s="111" t="s">
        <v>148</v>
      </c>
      <c r="DJ10" s="111" t="s">
        <v>149</v>
      </c>
      <c r="DL10" s="109">
        <v>1</v>
      </c>
      <c r="DM10" s="126"/>
      <c r="DN10" s="110">
        <v>2</v>
      </c>
      <c r="DO10" s="126"/>
      <c r="DP10" s="109">
        <v>3</v>
      </c>
      <c r="DQ10" s="126"/>
      <c r="DR10" s="110">
        <v>4</v>
      </c>
      <c r="DS10" s="126"/>
      <c r="DT10" s="109">
        <v>5</v>
      </c>
      <c r="DU10" s="126"/>
      <c r="DV10" s="110">
        <v>6</v>
      </c>
      <c r="DW10" s="126"/>
      <c r="DX10" s="109">
        <v>1</v>
      </c>
      <c r="DY10" s="126"/>
      <c r="DZ10" s="110">
        <v>2</v>
      </c>
      <c r="EA10" s="126"/>
      <c r="EB10" s="109">
        <v>3</v>
      </c>
      <c r="EC10" s="126"/>
      <c r="ED10" s="110">
        <v>4</v>
      </c>
      <c r="EE10" s="126"/>
      <c r="EF10" s="109">
        <v>5</v>
      </c>
      <c r="EG10" s="126"/>
      <c r="EH10" s="110">
        <v>6</v>
      </c>
      <c r="EI10" s="126"/>
      <c r="EJ10" s="109">
        <v>1</v>
      </c>
      <c r="EK10" s="126"/>
      <c r="EL10" s="110">
        <v>2</v>
      </c>
      <c r="EM10" s="126"/>
      <c r="EN10" s="109">
        <v>3</v>
      </c>
      <c r="EO10" s="126"/>
      <c r="EP10" s="110">
        <v>4</v>
      </c>
      <c r="EQ10" s="126"/>
      <c r="ER10" s="109">
        <v>5</v>
      </c>
      <c r="ES10" s="126"/>
      <c r="ET10" s="110">
        <v>6</v>
      </c>
      <c r="EU10" s="126"/>
      <c r="EV10" s="109">
        <v>1</v>
      </c>
      <c r="EW10" s="126"/>
      <c r="EX10" s="110">
        <v>2</v>
      </c>
      <c r="EY10" s="126"/>
      <c r="EZ10" s="109">
        <v>3</v>
      </c>
      <c r="FA10" s="126"/>
      <c r="FB10" s="110">
        <v>4</v>
      </c>
      <c r="FC10" s="126"/>
      <c r="FD10" s="109">
        <v>5</v>
      </c>
      <c r="FE10" s="126"/>
      <c r="FF10" s="110">
        <v>6</v>
      </c>
      <c r="FG10" s="126"/>
      <c r="FH10" s="109">
        <v>1</v>
      </c>
      <c r="FI10" s="126"/>
      <c r="FJ10" s="110">
        <v>2</v>
      </c>
      <c r="FK10" s="126"/>
      <c r="FL10" s="109">
        <v>3</v>
      </c>
      <c r="FM10" s="126"/>
      <c r="FN10" s="110">
        <v>4</v>
      </c>
      <c r="FO10" s="126"/>
      <c r="FP10" s="109">
        <v>5</v>
      </c>
      <c r="FQ10" s="126"/>
      <c r="FR10" s="110">
        <v>6</v>
      </c>
      <c r="FS10" s="126"/>
      <c r="FT10" s="109">
        <v>1</v>
      </c>
      <c r="FU10" s="126"/>
      <c r="FV10" s="110">
        <v>2</v>
      </c>
      <c r="FW10" s="126"/>
      <c r="FX10" s="109">
        <v>3</v>
      </c>
      <c r="FY10" s="126"/>
      <c r="FZ10" s="110">
        <v>4</v>
      </c>
      <c r="GA10" s="126"/>
      <c r="GB10" s="109">
        <v>5</v>
      </c>
      <c r="GC10" s="126"/>
      <c r="GD10" s="110">
        <v>6</v>
      </c>
      <c r="GE10" s="110"/>
      <c r="GF10" s="111"/>
      <c r="GH10" s="103"/>
      <c r="GI10" s="156" t="s">
        <v>191</v>
      </c>
      <c r="GJ10" s="157"/>
      <c r="GK10" s="157"/>
      <c r="GL10" s="157"/>
      <c r="GM10" s="157"/>
      <c r="GN10" s="158"/>
    </row>
    <row r="11" spans="1:196" ht="15" customHeight="1" x14ac:dyDescent="0.35">
      <c r="A11" s="118" t="str">
        <f>PROTA!C11</f>
        <v>1</v>
      </c>
      <c r="B11" s="118">
        <f>PROTA!C12</f>
        <v>0</v>
      </c>
      <c r="C11" s="118">
        <f>PROTA!E11</f>
        <v>93</v>
      </c>
      <c r="D11" s="132" t="str">
        <f>IF(AR11&gt;0,AR11,"")</f>
        <v/>
      </c>
      <c r="E11" s="132" t="str">
        <f>IF(AT11&gt;0,AT11,"")</f>
        <v/>
      </c>
      <c r="F11" s="132" t="str">
        <f>IF(AV11&gt;0,AV11,"")</f>
        <v/>
      </c>
      <c r="G11" s="132">
        <f>IF(AX11&gt;0,AX11,"")</f>
        <v>7</v>
      </c>
      <c r="H11" s="132">
        <f>IF(AZ11&gt;0,AZ11,"")</f>
        <v>7</v>
      </c>
      <c r="I11" s="132" t="str">
        <f>IF(BB11&gt;0,BB11,"")</f>
        <v/>
      </c>
      <c r="J11" s="132" t="str">
        <f>IF(BD11&gt;0,BD11,"")</f>
        <v/>
      </c>
      <c r="K11" s="132">
        <f>IF(BF11&gt;0,BF11,"")</f>
        <v>7</v>
      </c>
      <c r="L11" s="132">
        <f>IF(BH11&gt;0,BH11,"")</f>
        <v>7</v>
      </c>
      <c r="M11" s="132">
        <f>IF(BJ11&gt;0,BJ11,"")</f>
        <v>7</v>
      </c>
      <c r="N11" s="132">
        <f>IF(BL11&gt;0,BL11,"")</f>
        <v>7</v>
      </c>
      <c r="O11" s="132" t="str">
        <f>IF(BN11&gt;0,BN11,"")</f>
        <v/>
      </c>
      <c r="P11" s="132">
        <f>IF(BP11&gt;0,BP11,"")</f>
        <v>7</v>
      </c>
      <c r="Q11" s="132">
        <f>IF(BR11&gt;0,BR11,"")</f>
        <v>7</v>
      </c>
      <c r="R11" s="132" t="str">
        <f>IF(BT11&gt;0,BT11,"")</f>
        <v/>
      </c>
      <c r="S11" s="132">
        <f>IF(BV11&gt;0,BV11,"")</f>
        <v>7</v>
      </c>
      <c r="T11" s="132">
        <f>IF(BX11&gt;0,BX11,"")</f>
        <v>7</v>
      </c>
      <c r="U11" s="132" t="str">
        <f>IF(BZ11&gt;0,BZ11,"")</f>
        <v/>
      </c>
      <c r="V11" s="132" t="str">
        <f>IF(CB11&gt;0,CB11,"")</f>
        <v/>
      </c>
      <c r="W11" s="132">
        <f>IF(CD11&gt;0,CD11,"")</f>
        <v>7</v>
      </c>
      <c r="X11" s="132">
        <f>IF(CF11&gt;0,CF11,"")</f>
        <v>7</v>
      </c>
      <c r="Y11" s="132">
        <f>IF(CH11&gt;0,CH11,"")</f>
        <v>7</v>
      </c>
      <c r="Z11" s="132">
        <f>IF(CJ11&gt;0,CJ11,"")</f>
        <v>2</v>
      </c>
      <c r="AA11" s="132" t="str">
        <f>IF(CL11&gt;0,CL11,"")</f>
        <v/>
      </c>
      <c r="AB11" s="132" t="str">
        <f>IF(CN11&gt;0,CN11,"")</f>
        <v/>
      </c>
      <c r="AC11" s="132" t="str">
        <f>IF(CP11&gt;0,CP11,"")</f>
        <v/>
      </c>
      <c r="AD11" s="132" t="str">
        <f>IF(CR11&gt;0,CR11,"")</f>
        <v/>
      </c>
      <c r="AE11" s="132" t="str">
        <f>IF(CT11&gt;0,CT11,"")</f>
        <v/>
      </c>
      <c r="AF11" s="132" t="str">
        <f>IF(CV11&gt;0,CV11,"")</f>
        <v/>
      </c>
      <c r="AG11" s="132" t="str">
        <f>IF(CX11&gt;0,CX11,"")</f>
        <v/>
      </c>
      <c r="AH11" s="132" t="str">
        <f>IF(CZ11&gt;0,CZ11,"")</f>
        <v/>
      </c>
      <c r="AI11" s="132" t="str">
        <f>IF(DB11&gt;0,DB11,"")</f>
        <v/>
      </c>
      <c r="AJ11" s="132" t="str">
        <f>IF(DD11&gt;0,DD11,"")</f>
        <v/>
      </c>
      <c r="AK11" s="132" t="str">
        <f>IF(DF11&gt;0,DF11,"")</f>
        <v/>
      </c>
      <c r="AL11" s="132" t="str">
        <f>IF(DH11&gt;0,DH11,"")</f>
        <v/>
      </c>
      <c r="AM11" s="132" t="str">
        <f>IF(DJ11&gt;0,DJ11,"")</f>
        <v/>
      </c>
      <c r="AN11" s="40"/>
      <c r="AO11" s="17"/>
      <c r="AP11">
        <f t="shared" ref="AP11:AP29" si="0">IF(C11="",0,C11)</f>
        <v>93</v>
      </c>
      <c r="AQ11" s="111">
        <f t="shared" ref="AQ11:AQ29" si="1">IF(C11="",0,C11)</f>
        <v>93</v>
      </c>
      <c r="AR11" s="111">
        <f>IF(DL11&gt;0,IF(AQ11&lt;=$AQ$6,AQ11,$AQ$6),0)</f>
        <v>0</v>
      </c>
      <c r="AS11" s="111">
        <f>AQ11-AR11</f>
        <v>93</v>
      </c>
      <c r="AT11" s="111">
        <f t="shared" ref="AT11" si="2">IF(DN11&gt;0,IF(AS11&lt;=$AQ$6,AS11,$AQ$6),0)</f>
        <v>0</v>
      </c>
      <c r="AU11" s="111">
        <f t="shared" ref="AU11" si="3">AS11-AT11</f>
        <v>93</v>
      </c>
      <c r="AV11" s="111">
        <f t="shared" ref="AV11" si="4">IF(DP11&gt;0,IF(AU11&lt;=$AQ$6,AU11,$AQ$6),0)</f>
        <v>0</v>
      </c>
      <c r="AW11" s="111">
        <f t="shared" ref="AW11" si="5">AU11-AV11</f>
        <v>93</v>
      </c>
      <c r="AX11" s="111">
        <f t="shared" ref="AX11" si="6">IF(DR11&gt;0,IF(AW11&lt;=$AQ$6,AW11,$AQ$6),0)</f>
        <v>7</v>
      </c>
      <c r="AY11" s="111">
        <f t="shared" ref="AY11" si="7">AW11-AX11</f>
        <v>86</v>
      </c>
      <c r="AZ11" s="111">
        <f t="shared" ref="AZ11" si="8">IF(DT11&gt;0,IF(AY11&lt;=$AQ$6,AY11,$AQ$6),0)</f>
        <v>7</v>
      </c>
      <c r="BA11" s="111">
        <f t="shared" ref="BA11" si="9">AY11-AZ11</f>
        <v>79</v>
      </c>
      <c r="BB11" s="111">
        <f t="shared" ref="BB11" si="10">IF(DV11&gt;0,IF(BA11&lt;=$AQ$6,BA11,$AQ$6),0)</f>
        <v>0</v>
      </c>
      <c r="BC11" s="111">
        <f t="shared" ref="BC11" si="11">BA11-BB11</f>
        <v>79</v>
      </c>
      <c r="BD11" s="111">
        <f t="shared" ref="BD11" si="12">IF(DX11&gt;0,IF(BC11&lt;=$AQ$6,BC11,$AQ$6),0)</f>
        <v>0</v>
      </c>
      <c r="BE11" s="111">
        <f t="shared" ref="BE11" si="13">BC11-BD11</f>
        <v>79</v>
      </c>
      <c r="BF11" s="111">
        <f t="shared" ref="BF11" si="14">IF(DZ11&gt;0,IF(BE11&lt;=$AQ$6,BE11,$AQ$6),0)</f>
        <v>7</v>
      </c>
      <c r="BG11" s="111">
        <f t="shared" ref="BG11" si="15">BE11-BF11</f>
        <v>72</v>
      </c>
      <c r="BH11" s="111">
        <f t="shared" ref="BH11" si="16">IF(EB11&gt;0,IF(BG11&lt;=$AQ$6,BG11,$AQ$6),0)</f>
        <v>7</v>
      </c>
      <c r="BI11" s="111">
        <f t="shared" ref="BI11" si="17">BG11-BH11</f>
        <v>65</v>
      </c>
      <c r="BJ11" s="111">
        <f t="shared" ref="BJ11" si="18">IF(ED11&gt;0,IF(BI11&lt;=$AQ$6,BI11,$AQ$6),0)</f>
        <v>7</v>
      </c>
      <c r="BK11" s="111">
        <f t="shared" ref="BK11" si="19">BI11-BJ11</f>
        <v>58</v>
      </c>
      <c r="BL11" s="111">
        <f t="shared" ref="BL11" si="20">IF(EF11&gt;0,IF(BK11&lt;=$AQ$6,BK11,$AQ$6),0)</f>
        <v>7</v>
      </c>
      <c r="BM11" s="111">
        <f t="shared" ref="BM11" si="21">BK11-BL11</f>
        <v>51</v>
      </c>
      <c r="BN11" s="111">
        <f t="shared" ref="BN11" si="22">IF(EH11&gt;0,IF(BM11&lt;=$AQ$6,BM11,$AQ$6),0)</f>
        <v>0</v>
      </c>
      <c r="BO11" s="111">
        <f t="shared" ref="BO11" si="23">BM11-BN11</f>
        <v>51</v>
      </c>
      <c r="BP11" s="111">
        <f t="shared" ref="BP11" si="24">IF(EJ11&gt;0,IF(BO11&lt;=$AQ$6,BO11,$AQ$6),0)</f>
        <v>7</v>
      </c>
      <c r="BQ11" s="111">
        <f t="shared" ref="BQ11" si="25">BO11-BP11</f>
        <v>44</v>
      </c>
      <c r="BR11" s="111">
        <f t="shared" ref="BR11" si="26">IF(EL11&gt;0,IF(BQ11&lt;=$AQ$6,BQ11,$AQ$6),0)</f>
        <v>7</v>
      </c>
      <c r="BS11" s="111">
        <f t="shared" ref="BS11" si="27">BQ11-BR11</f>
        <v>37</v>
      </c>
      <c r="BT11" s="111">
        <f t="shared" ref="BT11" si="28">IF(EN11&gt;0,IF(BS11&lt;=$AQ$6,BS11,$AQ$6),0)</f>
        <v>0</v>
      </c>
      <c r="BU11" s="111">
        <f t="shared" ref="BU11" si="29">BS11-BT11</f>
        <v>37</v>
      </c>
      <c r="BV11" s="111">
        <f t="shared" ref="BV11" si="30">IF(EP11&gt;0,IF(BU11&lt;=$AQ$6,BU11,$AQ$6),0)</f>
        <v>7</v>
      </c>
      <c r="BW11" s="111">
        <f t="shared" ref="BW11" si="31">BU11-BV11</f>
        <v>30</v>
      </c>
      <c r="BX11" s="111">
        <f t="shared" ref="BX11" si="32">IF(ER11&gt;0,IF(BW11&lt;=$AQ$6,BW11,$AQ$6),0)</f>
        <v>7</v>
      </c>
      <c r="BY11" s="111">
        <f t="shared" ref="BY11" si="33">BW11-BX11</f>
        <v>23</v>
      </c>
      <c r="BZ11" s="111">
        <f t="shared" ref="BZ11" si="34">IF(ET11&gt;0,IF(BY11&lt;=$AQ$6,BY11,$AQ$6),0)</f>
        <v>0</v>
      </c>
      <c r="CA11" s="111">
        <f t="shared" ref="CA11" si="35">BY11-BZ11</f>
        <v>23</v>
      </c>
      <c r="CB11" s="111">
        <f t="shared" ref="CB11" si="36">IF(EV11&gt;0,IF(CA11&lt;=$AQ$6,CA11,$AQ$6),0)</f>
        <v>0</v>
      </c>
      <c r="CC11" s="111">
        <f t="shared" ref="CC11" si="37">CA11-CB11</f>
        <v>23</v>
      </c>
      <c r="CD11" s="111">
        <f t="shared" ref="CD11" si="38">IF(EX11&gt;0,IF(CC11&lt;=$AQ$6,CC11,$AQ$6),0)</f>
        <v>7</v>
      </c>
      <c r="CE11" s="111">
        <f t="shared" ref="CE11" si="39">CC11-CD11</f>
        <v>16</v>
      </c>
      <c r="CF11" s="111">
        <f t="shared" ref="CF11" si="40">IF(EZ11&gt;0,IF(CE11&lt;=$AQ$6,CE11,$AQ$6),0)</f>
        <v>7</v>
      </c>
      <c r="CG11" s="111">
        <f t="shared" ref="CG11" si="41">CE11-CF11</f>
        <v>9</v>
      </c>
      <c r="CH11" s="111">
        <f t="shared" ref="CH11" si="42">IF(FB11&gt;0,IF(CG11&lt;=$AQ$6,CG11,$AQ$6),0)</f>
        <v>7</v>
      </c>
      <c r="CI11" s="111">
        <f t="shared" ref="CI11" si="43">CG11-CH11</f>
        <v>2</v>
      </c>
      <c r="CJ11" s="111">
        <f t="shared" ref="CJ11" si="44">IF(FD11&gt;0,IF(CI11&lt;=$AQ$6,CI11,$AQ$6),0)</f>
        <v>2</v>
      </c>
      <c r="CK11" s="111">
        <f t="shared" ref="CK11" si="45">CI11-CJ11</f>
        <v>0</v>
      </c>
      <c r="CL11" s="111">
        <f t="shared" ref="CL11" si="46">IF(FF11&gt;0,IF(CK11&lt;=$AQ$6,CK11,$AQ$6),0)</f>
        <v>0</v>
      </c>
      <c r="CM11" s="111">
        <f t="shared" ref="CM11" si="47">CK11-CL11</f>
        <v>0</v>
      </c>
      <c r="CN11" s="111">
        <f t="shared" ref="CN11" si="48">IF(FH11&gt;0,IF(CM11&lt;=$AQ$6,CM11,$AQ$6),0)</f>
        <v>0</v>
      </c>
      <c r="CO11" s="111">
        <f t="shared" ref="CO11" si="49">CM11-CN11</f>
        <v>0</v>
      </c>
      <c r="CP11" s="111">
        <f t="shared" ref="CP11" si="50">IF(FJ11&gt;0,IF(CO11&lt;=$AQ$6,CO11,$AQ$6),0)</f>
        <v>0</v>
      </c>
      <c r="CQ11" s="111">
        <f t="shared" ref="CQ11" si="51">CO11-CP11</f>
        <v>0</v>
      </c>
      <c r="CR11" s="111">
        <f t="shared" ref="CR11" si="52">IF(FL11&gt;0,IF(CQ11&lt;=$AQ$6,CQ11,$AQ$6),0)</f>
        <v>0</v>
      </c>
      <c r="CS11" s="111">
        <f t="shared" ref="CS11" si="53">CQ11-CR11</f>
        <v>0</v>
      </c>
      <c r="CT11" s="111">
        <f t="shared" ref="CT11" si="54">IF(FN11&gt;0,IF(CS11&lt;=$AQ$6,CS11,$AQ$6),0)</f>
        <v>0</v>
      </c>
      <c r="CU11" s="111">
        <f t="shared" ref="CU11" si="55">CS11-CT11</f>
        <v>0</v>
      </c>
      <c r="CV11" s="111">
        <f t="shared" ref="CV11" si="56">IF(FP11&gt;0,IF(CU11&lt;=$AQ$6,CU11,$AQ$6),0)</f>
        <v>0</v>
      </c>
      <c r="CW11" s="111">
        <f t="shared" ref="CW11" si="57">CU11-CV11</f>
        <v>0</v>
      </c>
      <c r="CX11" s="111">
        <f t="shared" ref="CX11" si="58">IF(FR11&gt;0,IF(CW11&lt;=$AQ$6,CW11,$AQ$6),0)</f>
        <v>0</v>
      </c>
      <c r="CY11" s="111">
        <f t="shared" ref="CY11" si="59">CW11-CX11</f>
        <v>0</v>
      </c>
      <c r="CZ11" s="111">
        <f t="shared" ref="CZ11" si="60">IF(FT11&gt;0,IF(CY11&lt;=$AQ$6,CY11,$AQ$6),0)</f>
        <v>0</v>
      </c>
      <c r="DA11" s="111">
        <f t="shared" ref="DA11" si="61">CY11-CZ11</f>
        <v>0</v>
      </c>
      <c r="DB11" s="111">
        <f t="shared" ref="DB11" si="62">IF(FV11&gt;0,IF(DA11&lt;=$AQ$6,DA11,$AQ$6),0)</f>
        <v>0</v>
      </c>
      <c r="DC11" s="111">
        <f t="shared" ref="DC11" si="63">DA11-DB11</f>
        <v>0</v>
      </c>
      <c r="DD11" s="111">
        <f t="shared" ref="DD11" si="64">IF(FX11&gt;0,IF(DC11&lt;=$AQ$6,DC11,$AQ$6),0)</f>
        <v>0</v>
      </c>
      <c r="DE11" s="111">
        <f t="shared" ref="DE11" si="65">DC11-DD11</f>
        <v>0</v>
      </c>
      <c r="DF11" s="111">
        <f t="shared" ref="DF11" si="66">IF(FZ11&gt;0,IF(DE11&lt;=$AQ$6,DE11,$AQ$6),0)</f>
        <v>0</v>
      </c>
      <c r="DG11" s="111">
        <f t="shared" ref="DG11" si="67">DE11-DF11</f>
        <v>0</v>
      </c>
      <c r="DH11" s="111">
        <f t="shared" ref="DH11" si="68">IF(GB11&gt;0,IF(DG11&lt;=$AQ$6,DG11,$AQ$6),0)</f>
        <v>0</v>
      </c>
      <c r="DI11" s="111">
        <f t="shared" ref="DI11" si="69">DG11-DH11</f>
        <v>0</v>
      </c>
      <c r="DJ11" s="111">
        <f t="shared" ref="DJ11" si="70">IF(GD11&gt;0,IF(DI11&lt;=$AQ$6,DI11,$AQ$6),0)</f>
        <v>0</v>
      </c>
      <c r="DL11" s="111">
        <f>'KALENDER PENDIDIKAN'!B83</f>
        <v>0</v>
      </c>
      <c r="DM11" s="111"/>
      <c r="DN11" s="111">
        <f>'KALENDER PENDIDIKAN'!C83</f>
        <v>0</v>
      </c>
      <c r="DO11" s="111"/>
      <c r="DP11" s="111">
        <f>'KALENDER PENDIDIKAN'!D83</f>
        <v>0</v>
      </c>
      <c r="DQ11" s="111"/>
      <c r="DR11" s="111">
        <f>'KALENDER PENDIDIKAN'!E83</f>
        <v>1</v>
      </c>
      <c r="DS11" s="111"/>
      <c r="DT11" s="111">
        <f>'KALENDER PENDIDIKAN'!F83</f>
        <v>1</v>
      </c>
      <c r="DU11" s="111"/>
      <c r="DV11" s="111">
        <f>'KALENDER PENDIDIKAN'!G83</f>
        <v>0</v>
      </c>
      <c r="DW11" s="111"/>
      <c r="DX11" s="111">
        <f>'KALENDER PENDIDIKAN'!H83</f>
        <v>0</v>
      </c>
      <c r="DY11" s="111"/>
      <c r="DZ11" s="111">
        <f>'KALENDER PENDIDIKAN'!I83</f>
        <v>1</v>
      </c>
      <c r="EA11" s="111"/>
      <c r="EB11" s="111">
        <f>'KALENDER PENDIDIKAN'!J83</f>
        <v>1</v>
      </c>
      <c r="EC11" s="111"/>
      <c r="ED11" s="111">
        <f>'KALENDER PENDIDIKAN'!K83</f>
        <v>1</v>
      </c>
      <c r="EE11" s="111"/>
      <c r="EF11" s="111">
        <f>'KALENDER PENDIDIKAN'!L83</f>
        <v>1</v>
      </c>
      <c r="EG11" s="111"/>
      <c r="EH11" s="111">
        <f>'KALENDER PENDIDIKAN'!M83</f>
        <v>0</v>
      </c>
      <c r="EI11" s="111"/>
      <c r="EJ11" s="111">
        <f>'KALENDER PENDIDIKAN'!N83</f>
        <v>1</v>
      </c>
      <c r="EK11" s="111"/>
      <c r="EL11" s="111">
        <f>'KALENDER PENDIDIKAN'!O83</f>
        <v>1</v>
      </c>
      <c r="EM11" s="111"/>
      <c r="EN11" s="111">
        <f>'KALENDER PENDIDIKAN'!P83</f>
        <v>0</v>
      </c>
      <c r="EO11" s="111"/>
      <c r="EP11" s="111">
        <f>'KALENDER PENDIDIKAN'!Q83</f>
        <v>1</v>
      </c>
      <c r="EQ11" s="111"/>
      <c r="ER11" s="111">
        <f>'KALENDER PENDIDIKAN'!R83</f>
        <v>1</v>
      </c>
      <c r="ES11" s="111"/>
      <c r="ET11" s="111">
        <f>'KALENDER PENDIDIKAN'!S83</f>
        <v>0</v>
      </c>
      <c r="EU11" s="111"/>
      <c r="EV11" s="111">
        <f>'KALENDER PENDIDIKAN'!T83</f>
        <v>0</v>
      </c>
      <c r="EW11" s="111"/>
      <c r="EX11" s="111">
        <f>'KALENDER PENDIDIKAN'!U83</f>
        <v>1</v>
      </c>
      <c r="EY11" s="111"/>
      <c r="EZ11" s="111">
        <f>'KALENDER PENDIDIKAN'!V83</f>
        <v>1</v>
      </c>
      <c r="FA11" s="111"/>
      <c r="FB11" s="111">
        <f>'KALENDER PENDIDIKAN'!W83</f>
        <v>1</v>
      </c>
      <c r="FC11" s="111"/>
      <c r="FD11" s="111">
        <f>'KALENDER PENDIDIKAN'!X83</f>
        <v>1</v>
      </c>
      <c r="FE11" s="111"/>
      <c r="FF11" s="111">
        <f>'KALENDER PENDIDIKAN'!Y83</f>
        <v>0</v>
      </c>
      <c r="FG11" s="111"/>
      <c r="FH11" s="111">
        <f>'KALENDER PENDIDIKAN'!Z83</f>
        <v>1</v>
      </c>
      <c r="FI11" s="111"/>
      <c r="FJ11" s="111">
        <f>'KALENDER PENDIDIKAN'!AA83</f>
        <v>1</v>
      </c>
      <c r="FK11" s="111"/>
      <c r="FL11" s="111">
        <f>'KALENDER PENDIDIKAN'!AB83</f>
        <v>1</v>
      </c>
      <c r="FM11" s="111"/>
      <c r="FN11" s="111">
        <f>'KALENDER PENDIDIKAN'!AC83</f>
        <v>1</v>
      </c>
      <c r="FO11" s="111"/>
      <c r="FP11" s="111">
        <f>'KALENDER PENDIDIKAN'!AD83</f>
        <v>0</v>
      </c>
      <c r="FQ11" s="111"/>
      <c r="FR11" s="111">
        <f>'KALENDER PENDIDIKAN'!AE83</f>
        <v>0</v>
      </c>
      <c r="FS11" s="111"/>
      <c r="FT11" s="111">
        <f>'KALENDER PENDIDIKAN'!AF83</f>
        <v>0</v>
      </c>
      <c r="FU11" s="111"/>
      <c r="FV11" s="111">
        <f>'KALENDER PENDIDIKAN'!AG83</f>
        <v>0</v>
      </c>
      <c r="FW11" s="111"/>
      <c r="FX11" s="111">
        <f>'KALENDER PENDIDIKAN'!AH83</f>
        <v>0</v>
      </c>
      <c r="FY11" s="111"/>
      <c r="FZ11" s="111">
        <f>'KALENDER PENDIDIKAN'!AI83</f>
        <v>0</v>
      </c>
      <c r="GA11" s="111"/>
      <c r="GB11" s="111">
        <f>'KALENDER PENDIDIKAN'!AJ83</f>
        <v>0</v>
      </c>
      <c r="GC11" s="111"/>
      <c r="GD11" s="111">
        <f>'KALENDER PENDIDIKAN'!AK83</f>
        <v>0</v>
      </c>
      <c r="GE11" s="111"/>
      <c r="GF11" s="111">
        <v>1</v>
      </c>
      <c r="GH11" s="103" t="str">
        <f>IF(C11="","Hide","Show")</f>
        <v>Show</v>
      </c>
      <c r="GI11" s="156" t="s">
        <v>193</v>
      </c>
      <c r="GJ11" s="157"/>
      <c r="GK11" s="157"/>
      <c r="GL11" s="157"/>
      <c r="GM11" s="157"/>
      <c r="GN11" s="158"/>
    </row>
    <row r="12" spans="1:196" hidden="1" x14ac:dyDescent="0.35">
      <c r="A12" s="118"/>
      <c r="B12" s="118"/>
      <c r="C12" s="118"/>
      <c r="D12" s="132" t="str">
        <f t="shared" ref="D12:D41" si="71">IF(AR12&gt;0,AR12,"")</f>
        <v/>
      </c>
      <c r="E12" s="132" t="str">
        <f t="shared" ref="E12:E41" si="72">IF(AT12&gt;0,AT12,"")</f>
        <v/>
      </c>
      <c r="F12" s="132" t="str">
        <f t="shared" ref="F12:F41" si="73">IF(AV12&gt;0,AV12,"")</f>
        <v/>
      </c>
      <c r="G12" s="132" t="str">
        <f t="shared" ref="G12:G41" si="74">IF(AX12&gt;0,AX12,"")</f>
        <v/>
      </c>
      <c r="H12" s="132" t="str">
        <f t="shared" ref="H12:H41" si="75">IF(AZ12&gt;0,AZ12,"")</f>
        <v/>
      </c>
      <c r="I12" s="132" t="str">
        <f t="shared" ref="I12:I41" si="76">IF(BB12&gt;0,BB12,"")</f>
        <v/>
      </c>
      <c r="J12" s="132" t="str">
        <f t="shared" ref="J12:J41" si="77">IF(BD12&gt;0,BD12,"")</f>
        <v/>
      </c>
      <c r="K12" s="132" t="str">
        <f t="shared" ref="K12:K41" si="78">IF(BF12&gt;0,BF12,"")</f>
        <v/>
      </c>
      <c r="L12" s="132" t="str">
        <f t="shared" ref="L12:L41" si="79">IF(BH12&gt;0,BH12,"")</f>
        <v/>
      </c>
      <c r="M12" s="132" t="str">
        <f t="shared" ref="M12:M41" si="80">IF(BJ12&gt;0,BJ12,"")</f>
        <v/>
      </c>
      <c r="N12" s="132" t="str">
        <f t="shared" ref="N12:N41" si="81">IF(BL12&gt;0,BL12,"")</f>
        <v/>
      </c>
      <c r="O12" s="132" t="str">
        <f t="shared" ref="O12:O41" si="82">IF(BN12&gt;0,BN12,"")</f>
        <v/>
      </c>
      <c r="P12" s="132" t="str">
        <f t="shared" ref="P12:P41" si="83">IF(BP12&gt;0,BP12,"")</f>
        <v/>
      </c>
      <c r="Q12" s="132" t="str">
        <f t="shared" ref="Q12:Q41" si="84">IF(BR12&gt;0,BR12,"")</f>
        <v/>
      </c>
      <c r="R12" s="132" t="str">
        <f t="shared" ref="R12:R41" si="85">IF(BT12&gt;0,BT12,"")</f>
        <v/>
      </c>
      <c r="S12" s="132" t="str">
        <f t="shared" ref="S12:S41" si="86">IF(BV12&gt;0,BV12,"")</f>
        <v/>
      </c>
      <c r="T12" s="132" t="str">
        <f t="shared" ref="T12:T41" si="87">IF(BX12&gt;0,BX12,"")</f>
        <v/>
      </c>
      <c r="U12" s="132" t="str">
        <f t="shared" ref="U12:U41" si="88">IF(BZ12&gt;0,BZ12,"")</f>
        <v/>
      </c>
      <c r="V12" s="132" t="str">
        <f t="shared" ref="V12:V41" si="89">IF(CB12&gt;0,CB12,"")</f>
        <v/>
      </c>
      <c r="W12" s="132" t="str">
        <f t="shared" ref="W12:W41" si="90">IF(CD12&gt;0,CD12,"")</f>
        <v/>
      </c>
      <c r="X12" s="132" t="str">
        <f t="shared" ref="X12:X41" si="91">IF(CF12&gt;0,CF12,"")</f>
        <v/>
      </c>
      <c r="Y12" s="132" t="str">
        <f t="shared" ref="Y12:Y41" si="92">IF(CH12&gt;0,CH12,"")</f>
        <v/>
      </c>
      <c r="Z12" s="132" t="str">
        <f t="shared" ref="Z12:Z41" si="93">IF(CJ12&gt;0,CJ12,"")</f>
        <v/>
      </c>
      <c r="AA12" s="132" t="str">
        <f t="shared" ref="AA12:AA41" si="94">IF(CL12&gt;0,CL12,"")</f>
        <v/>
      </c>
      <c r="AB12" s="132" t="str">
        <f t="shared" ref="AB12:AB41" si="95">IF(CN12&gt;0,CN12,"")</f>
        <v/>
      </c>
      <c r="AC12" s="132" t="str">
        <f t="shared" ref="AC12:AC41" si="96">IF(CP12&gt;0,CP12,"")</f>
        <v/>
      </c>
      <c r="AD12" s="132" t="str">
        <f t="shared" ref="AD12:AD41" si="97">IF(CR12&gt;0,CR12,"")</f>
        <v/>
      </c>
      <c r="AE12" s="132" t="str">
        <f t="shared" ref="AE12:AE41" si="98">IF(CT12&gt;0,CT12,"")</f>
        <v/>
      </c>
      <c r="AF12" s="132" t="str">
        <f t="shared" ref="AF12:AF41" si="99">IF(CV12&gt;0,CV12,"")</f>
        <v/>
      </c>
      <c r="AG12" s="132" t="str">
        <f t="shared" ref="AG12:AG41" si="100">IF(CX12&gt;0,CX12,"")</f>
        <v/>
      </c>
      <c r="AH12" s="132" t="str">
        <f t="shared" ref="AH12:AH41" si="101">IF(CZ12&gt;0,CZ12,"")</f>
        <v/>
      </c>
      <c r="AI12" s="132" t="str">
        <f t="shared" ref="AI12:AI41" si="102">IF(DB12&gt;0,DB12,"")</f>
        <v/>
      </c>
      <c r="AJ12" s="132" t="str">
        <f t="shared" ref="AJ12:AJ41" si="103">IF(DD12&gt;0,DD12,"")</f>
        <v/>
      </c>
      <c r="AK12" s="132" t="str">
        <f t="shared" ref="AK12:AK41" si="104">IF(DF12&gt;0,DF12,"")</f>
        <v/>
      </c>
      <c r="AL12" s="132" t="str">
        <f t="shared" ref="AL12:AL41" si="105">IF(DH12&gt;0,DH12,"")</f>
        <v/>
      </c>
      <c r="AM12" s="132" t="str">
        <f t="shared" ref="AM12:AM41" si="106">IF(DJ12&gt;0,DJ12,"")</f>
        <v/>
      </c>
      <c r="AN12" s="40"/>
      <c r="AO12" s="2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L12" s="111">
        <f>'KALENDER PENDIDIKAN'!B84</f>
        <v>0</v>
      </c>
      <c r="DM12" s="111"/>
      <c r="DN12" s="111">
        <f>'KALENDER PENDIDIKAN'!C84</f>
        <v>0</v>
      </c>
      <c r="DO12" s="111"/>
      <c r="DP12" s="111">
        <f>'KALENDER PENDIDIKAN'!D84</f>
        <v>0</v>
      </c>
      <c r="DQ12" s="111"/>
      <c r="DR12" s="111">
        <f>'KALENDER PENDIDIKAN'!E84</f>
        <v>1</v>
      </c>
      <c r="DS12" s="111"/>
      <c r="DT12" s="111">
        <f>'KALENDER PENDIDIKAN'!F84</f>
        <v>1</v>
      </c>
      <c r="DU12" s="111"/>
      <c r="DV12" s="111">
        <f>'KALENDER PENDIDIKAN'!G84</f>
        <v>0</v>
      </c>
      <c r="DW12" s="111"/>
      <c r="DX12" s="111">
        <f>'KALENDER PENDIDIKAN'!H84</f>
        <v>0</v>
      </c>
      <c r="DY12" s="111"/>
      <c r="DZ12" s="111">
        <f>'KALENDER PENDIDIKAN'!I84</f>
        <v>1</v>
      </c>
      <c r="EA12" s="111"/>
      <c r="EB12" s="111">
        <f>'KALENDER PENDIDIKAN'!J84</f>
        <v>1</v>
      </c>
      <c r="EC12" s="111"/>
      <c r="ED12" s="111">
        <f>'KALENDER PENDIDIKAN'!K84</f>
        <v>1</v>
      </c>
      <c r="EE12" s="111"/>
      <c r="EF12" s="111">
        <f>'KALENDER PENDIDIKAN'!L84</f>
        <v>1</v>
      </c>
      <c r="EG12" s="111"/>
      <c r="EH12" s="111">
        <f>'KALENDER PENDIDIKAN'!M84</f>
        <v>0</v>
      </c>
      <c r="EI12" s="111"/>
      <c r="EJ12" s="111">
        <f>'KALENDER PENDIDIKAN'!N84</f>
        <v>1</v>
      </c>
      <c r="EK12" s="111"/>
      <c r="EL12" s="111">
        <f>'KALENDER PENDIDIKAN'!O84</f>
        <v>1</v>
      </c>
      <c r="EM12" s="111"/>
      <c r="EN12" s="111">
        <f>'KALENDER PENDIDIKAN'!P84</f>
        <v>0</v>
      </c>
      <c r="EO12" s="111"/>
      <c r="EP12" s="111">
        <f>'KALENDER PENDIDIKAN'!Q84</f>
        <v>1</v>
      </c>
      <c r="EQ12" s="111"/>
      <c r="ER12" s="111">
        <f>'KALENDER PENDIDIKAN'!R84</f>
        <v>1</v>
      </c>
      <c r="ES12" s="111"/>
      <c r="ET12" s="111">
        <f>'KALENDER PENDIDIKAN'!S84</f>
        <v>0</v>
      </c>
      <c r="EU12" s="111"/>
      <c r="EV12" s="111">
        <f>'KALENDER PENDIDIKAN'!T84</f>
        <v>0</v>
      </c>
      <c r="EW12" s="111"/>
      <c r="EX12" s="111">
        <f>'KALENDER PENDIDIKAN'!U84</f>
        <v>1</v>
      </c>
      <c r="EY12" s="111"/>
      <c r="EZ12" s="111">
        <f>'KALENDER PENDIDIKAN'!V84</f>
        <v>1</v>
      </c>
      <c r="FA12" s="111"/>
      <c r="FB12" s="111">
        <f>'KALENDER PENDIDIKAN'!W84</f>
        <v>1</v>
      </c>
      <c r="FC12" s="111"/>
      <c r="FD12" s="111">
        <f>'KALENDER PENDIDIKAN'!X84</f>
        <v>1</v>
      </c>
      <c r="FE12" s="111"/>
      <c r="FF12" s="111">
        <f>'KALENDER PENDIDIKAN'!Y84</f>
        <v>0</v>
      </c>
      <c r="FG12" s="111"/>
      <c r="FH12" s="111">
        <f>'KALENDER PENDIDIKAN'!Z84</f>
        <v>1</v>
      </c>
      <c r="FI12" s="111"/>
      <c r="FJ12" s="111">
        <f>'KALENDER PENDIDIKAN'!AA84</f>
        <v>1</v>
      </c>
      <c r="FK12" s="111"/>
      <c r="FL12" s="111">
        <f>'KALENDER PENDIDIKAN'!AB84</f>
        <v>1</v>
      </c>
      <c r="FM12" s="111"/>
      <c r="FN12" s="111">
        <f>'KALENDER PENDIDIKAN'!AC84</f>
        <v>1</v>
      </c>
      <c r="FO12" s="111"/>
      <c r="FP12" s="111">
        <f>'KALENDER PENDIDIKAN'!AD84</f>
        <v>0</v>
      </c>
      <c r="FQ12" s="111"/>
      <c r="FR12" s="111">
        <f>'KALENDER PENDIDIKAN'!AE84</f>
        <v>0</v>
      </c>
      <c r="FS12" s="111"/>
      <c r="FT12" s="111">
        <f>'KALENDER PENDIDIKAN'!AF84</f>
        <v>0</v>
      </c>
      <c r="FU12" s="111"/>
      <c r="FV12" s="111">
        <f>'KALENDER PENDIDIKAN'!AG84</f>
        <v>0</v>
      </c>
      <c r="FW12" s="111"/>
      <c r="FX12" s="111">
        <f>'KALENDER PENDIDIKAN'!AH84</f>
        <v>0</v>
      </c>
      <c r="FY12" s="111"/>
      <c r="FZ12" s="111">
        <f>'KALENDER PENDIDIKAN'!AI84</f>
        <v>0</v>
      </c>
      <c r="GA12" s="111"/>
      <c r="GB12" s="111">
        <f>'KALENDER PENDIDIKAN'!AJ84</f>
        <v>0</v>
      </c>
      <c r="GC12" s="111"/>
      <c r="GD12" s="111">
        <f>'KALENDER PENDIDIKAN'!AK84</f>
        <v>0</v>
      </c>
      <c r="GE12" s="111"/>
      <c r="GF12" s="111">
        <v>2</v>
      </c>
      <c r="GH12" s="103" t="str">
        <f t="shared" ref="GH12:GH42" si="107">IF(C12="","Hide","Show")</f>
        <v>Hide</v>
      </c>
    </row>
    <row r="13" spans="1:196" x14ac:dyDescent="0.35">
      <c r="A13" s="118" t="str">
        <f>PROTA!C13</f>
        <v>2</v>
      </c>
      <c r="B13" s="118">
        <f>PROTA!C14</f>
        <v>0</v>
      </c>
      <c r="C13" s="118">
        <f>PROTA!E13</f>
        <v>93</v>
      </c>
      <c r="D13" s="132" t="str">
        <f>IF(AR13&gt;0,AR13,"")</f>
        <v/>
      </c>
      <c r="E13" s="132" t="str">
        <f>IF(AT13&gt;0,AT13,"")</f>
        <v/>
      </c>
      <c r="F13" s="132" t="str">
        <f>IF(AV13&gt;0,AV13,"")</f>
        <v/>
      </c>
      <c r="G13" s="132" t="str">
        <f>IF(AX13&gt;0,AX13,"")</f>
        <v/>
      </c>
      <c r="H13" s="132" t="str">
        <f>IF(AZ13&gt;0,AZ13,"")</f>
        <v/>
      </c>
      <c r="I13" s="132" t="str">
        <f>IF(BB13&gt;0,BB13,"")</f>
        <v/>
      </c>
      <c r="J13" s="132" t="str">
        <f>IF(BD13&gt;0,BD13,"")</f>
        <v/>
      </c>
      <c r="K13" s="132" t="str">
        <f>IF(BF13&gt;0,BF13,"")</f>
        <v/>
      </c>
      <c r="L13" s="132" t="str">
        <f>IF(BH13&gt;0,BH13,"")</f>
        <v/>
      </c>
      <c r="M13" s="132" t="str">
        <f>IF(BJ13&gt;0,BJ13,"")</f>
        <v/>
      </c>
      <c r="N13" s="132" t="str">
        <f>IF(BL13&gt;0,BL13,"")</f>
        <v/>
      </c>
      <c r="O13" s="132" t="str">
        <f>IF(BN13&gt;0,BN13,"")</f>
        <v/>
      </c>
      <c r="P13" s="132" t="str">
        <f>IF(BP13&gt;0,BP13,"")</f>
        <v/>
      </c>
      <c r="Q13" s="132" t="str">
        <f>IF(BR13&gt;0,BR13,"")</f>
        <v/>
      </c>
      <c r="R13" s="132" t="str">
        <f>IF(BT13&gt;0,BT13,"")</f>
        <v/>
      </c>
      <c r="S13" s="132" t="str">
        <f>IF(BV13&gt;0,BV13,"")</f>
        <v/>
      </c>
      <c r="T13" s="132" t="str">
        <f>IF(BX13&gt;0,BX13,"")</f>
        <v/>
      </c>
      <c r="U13" s="132" t="str">
        <f>IF(BZ13&gt;0,BZ13,"")</f>
        <v/>
      </c>
      <c r="V13" s="132" t="str">
        <f>IF(CB13&gt;0,CB13,"")</f>
        <v/>
      </c>
      <c r="W13" s="132" t="str">
        <f>IF(CD13&gt;0,CD13,"")</f>
        <v/>
      </c>
      <c r="X13" s="132" t="str">
        <f>IF(CF13&gt;0,CF13,"")</f>
        <v/>
      </c>
      <c r="Y13" s="132" t="str">
        <f>IF(CH13&gt;0,CH13,"")</f>
        <v/>
      </c>
      <c r="Z13" s="132">
        <f>IF(CJ13&gt;0,CJ13,"")</f>
        <v>5</v>
      </c>
      <c r="AA13" s="132" t="str">
        <f>IF(CL13&gt;0,CL13,"")</f>
        <v/>
      </c>
      <c r="AB13" s="132">
        <f>IF(CN13&gt;0,CN13,"")</f>
        <v>7</v>
      </c>
      <c r="AC13" s="132">
        <f>IF(CP13&gt;0,CP13,"")</f>
        <v>7</v>
      </c>
      <c r="AD13" s="132">
        <f>IF(CR13&gt;0,CR13,"")</f>
        <v>7</v>
      </c>
      <c r="AE13" s="132">
        <f>IF(CT13&gt;0,CT13,"")</f>
        <v>7</v>
      </c>
      <c r="AF13" s="132" t="str">
        <f>IF(CV13&gt;0,CV13,"")</f>
        <v/>
      </c>
      <c r="AG13" s="132" t="str">
        <f>IF(CX13&gt;0,CX13,"")</f>
        <v/>
      </c>
      <c r="AH13" s="132" t="str">
        <f>IF(CZ13&gt;0,CZ13,"")</f>
        <v/>
      </c>
      <c r="AI13" s="132" t="str">
        <f>IF(DB13&gt;0,DB13,"")</f>
        <v/>
      </c>
      <c r="AJ13" s="132" t="str">
        <f>IF(DD13&gt;0,DD13,"")</f>
        <v/>
      </c>
      <c r="AK13" s="132" t="str">
        <f>IF(DF13&gt;0,DF13,"")</f>
        <v/>
      </c>
      <c r="AL13" s="132" t="str">
        <f>IF(DH13&gt;0,DH13,"")</f>
        <v/>
      </c>
      <c r="AM13" s="132" t="str">
        <f>IF(DJ13&gt;0,DJ13,"")</f>
        <v/>
      </c>
      <c r="AN13" s="40"/>
      <c r="AO13" s="21"/>
      <c r="AP13">
        <f t="shared" si="0"/>
        <v>93</v>
      </c>
      <c r="AQ13" s="111">
        <f t="shared" si="1"/>
        <v>93</v>
      </c>
      <c r="AR13" s="111">
        <f>IF(DL13&gt;0,IF(AND(AQ11=0,AR11=0),IF(AQ13&lt;=$AQ$6,IF(SUM(AR11:AR12)&lt;&gt;$AQ$6,AQ13,0),$AQ$6),IF(AQ11&lt;&gt;$AP$11,IF(AND(AQ13&lt;$AQ$6,AR11&lt;$AQ$6),IF($AQ$6-SUM(AR11:AR12)&gt;AQ13,AQ13,$AQ$6-SUM(AR11:AR12)),$AQ$6-AR11),IF($AQ$6-SUM(AR11:AR12)&gt;AQ13,AQ13,IF(AQ13=$AP$13,$AQ$6-SUM(AR11:AR12),0)))),0)</f>
        <v>0</v>
      </c>
      <c r="AS13" s="111">
        <f t="shared" ref="AS13" si="108">AQ13-AR13</f>
        <v>93</v>
      </c>
      <c r="AT13" s="111">
        <f t="shared" ref="AT13" si="109">IF(DN13&gt;0,IF(AND(AS11=0,AT11=0),IF(AS13&lt;=$AQ$6,IF(SUM(AT11:AT12)&lt;&gt;$AQ$6,AS13,0),$AQ$6),IF(AS11&lt;&gt;$AP$11,IF(AND(AS13&lt;$AQ$6,AT11&lt;$AQ$6),IF($AQ$6-SUM(AT11:AT12)&gt;AS13,AS13,$AQ$6-SUM(AT11:AT12)),$AQ$6-AT11),IF($AQ$6-SUM(AT11:AT12)&gt;AS13,AS13,IF(AS13=$AP$13,$AQ$6-SUM(AT11:AT12),0)))),0)</f>
        <v>0</v>
      </c>
      <c r="AU13" s="111">
        <f t="shared" ref="AU13" si="110">AS13-AT13</f>
        <v>93</v>
      </c>
      <c r="AV13" s="111">
        <f t="shared" ref="AV13" si="111">IF(DP13&gt;0,IF(AND(AU11=0,AV11=0),IF(AU13&lt;=$AQ$6,IF(SUM(AV11:AV12)&lt;&gt;$AQ$6,AU13,0),$AQ$6),IF(AU11&lt;&gt;$AP$11,IF(AND(AU13&lt;$AQ$6,AV11&lt;$AQ$6),IF($AQ$6-SUM(AV11:AV12)&gt;AU13,AU13,$AQ$6-SUM(AV11:AV12)),$AQ$6-AV11),IF($AQ$6-SUM(AV11:AV12)&gt;AU13,AU13,IF(AU13=$AP$13,$AQ$6-SUM(AV11:AV12),0)))),0)</f>
        <v>0</v>
      </c>
      <c r="AW13" s="111">
        <f t="shared" ref="AW13" si="112">AU13-AV13</f>
        <v>93</v>
      </c>
      <c r="AX13" s="111">
        <f t="shared" ref="AX13" si="113">IF(DR13&gt;0,IF(AND(AW11=0,AX11=0),IF(AW13&lt;=$AQ$6,IF(SUM(AX11:AX12)&lt;&gt;$AQ$6,AW13,0),$AQ$6),IF(AW11&lt;&gt;$AP$11,IF(AND(AW13&lt;$AQ$6,AX11&lt;$AQ$6),IF($AQ$6-SUM(AX11:AX12)&gt;AW13,AW13,$AQ$6-SUM(AX11:AX12)),$AQ$6-AX11),IF($AQ$6-SUM(AX11:AX12)&gt;AW13,AW13,IF(AW13=$AP$13,$AQ$6-SUM(AX11:AX12),0)))),0)</f>
        <v>0</v>
      </c>
      <c r="AY13" s="111">
        <f t="shared" ref="AY13" si="114">AW13-AX13</f>
        <v>93</v>
      </c>
      <c r="AZ13" s="111">
        <f t="shared" ref="AZ13" si="115">IF(DT13&gt;0,IF(AND(AY11=0,AZ11=0),IF(AY13&lt;=$AQ$6,IF(SUM(AZ11:AZ12)&lt;&gt;$AQ$6,AY13,0),$AQ$6),IF(AY11&lt;&gt;$AP$11,IF(AND(AY13&lt;$AQ$6,AZ11&lt;$AQ$6),IF($AQ$6-SUM(AZ11:AZ12)&gt;AY13,AY13,$AQ$6-SUM(AZ11:AZ12)),$AQ$6-AZ11),IF($AQ$6-SUM(AZ11:AZ12)&gt;AY13,AY13,IF(AY13=$AP$13,$AQ$6-SUM(AZ11:AZ12),0)))),0)</f>
        <v>0</v>
      </c>
      <c r="BA13" s="111">
        <f t="shared" ref="BA13" si="116">AY13-AZ13</f>
        <v>93</v>
      </c>
      <c r="BB13" s="111">
        <f t="shared" ref="BB13" si="117">IF(DV13&gt;0,IF(AND(BA11=0,BB11=0),IF(BA13&lt;=$AQ$6,IF(SUM(BB11:BB12)&lt;&gt;$AQ$6,BA13,0),$AQ$6),IF(BA11&lt;&gt;$AP$11,IF(AND(BA13&lt;$AQ$6,BB11&lt;$AQ$6),IF($AQ$6-SUM(BB11:BB12)&gt;BA13,BA13,$AQ$6-SUM(BB11:BB12)),$AQ$6-BB11),IF($AQ$6-SUM(BB11:BB12)&gt;BA13,BA13,IF(BA13=$AP$13,$AQ$6-SUM(BB11:BB12),0)))),0)</f>
        <v>0</v>
      </c>
      <c r="BC13" s="111">
        <f t="shared" ref="BC13" si="118">BA13-BB13</f>
        <v>93</v>
      </c>
      <c r="BD13" s="111">
        <f t="shared" ref="BD13" si="119">IF(DX13&gt;0,IF(AND(BC11=0,BD11=0),IF(BC13&lt;=$AQ$6,IF(SUM(BD11:BD12)&lt;&gt;$AQ$6,BC13,0),$AQ$6),IF(BC11&lt;&gt;$AP$11,IF(AND(BC13&lt;$AQ$6,BD11&lt;$AQ$6),IF($AQ$6-SUM(BD11:BD12)&gt;BC13,BC13,$AQ$6-SUM(BD11:BD12)),$AQ$6-BD11),IF($AQ$6-SUM(BD11:BD12)&gt;BC13,BC13,IF(BC13=$AP$13,$AQ$6-SUM(BD11:BD12),0)))),0)</f>
        <v>0</v>
      </c>
      <c r="BE13" s="111">
        <f t="shared" ref="BE13" si="120">BC13-BD13</f>
        <v>93</v>
      </c>
      <c r="BF13" s="111">
        <f t="shared" ref="BF13" si="121">IF(DZ13&gt;0,IF(AND(BE11=0,BF11=0),IF(BE13&lt;=$AQ$6,IF(SUM(BF11:BF12)&lt;&gt;$AQ$6,BE13,0),$AQ$6),IF(BE11&lt;&gt;$AP$11,IF(AND(BE13&lt;$AQ$6,BF11&lt;$AQ$6),IF($AQ$6-SUM(BF11:BF12)&gt;BE13,BE13,$AQ$6-SUM(BF11:BF12)),$AQ$6-BF11),IF($AQ$6-SUM(BF11:BF12)&gt;BE13,BE13,IF(BE13=$AP$13,$AQ$6-SUM(BF11:BF12),0)))),0)</f>
        <v>0</v>
      </c>
      <c r="BG13" s="111">
        <f t="shared" ref="BG13" si="122">BE13-BF13</f>
        <v>93</v>
      </c>
      <c r="BH13" s="111">
        <f t="shared" ref="BH13" si="123">IF(EB13&gt;0,IF(AND(BG11=0,BH11=0),IF(BG13&lt;=$AQ$6,IF(SUM(BH11:BH12)&lt;&gt;$AQ$6,BG13,0),$AQ$6),IF(BG11&lt;&gt;$AP$11,IF(AND(BG13&lt;$AQ$6,BH11&lt;$AQ$6),IF($AQ$6-SUM(BH11:BH12)&gt;BG13,BG13,$AQ$6-SUM(BH11:BH12)),$AQ$6-BH11),IF($AQ$6-SUM(BH11:BH12)&gt;BG13,BG13,IF(BG13=$AP$13,$AQ$6-SUM(BH11:BH12),0)))),0)</f>
        <v>0</v>
      </c>
      <c r="BI13" s="111">
        <f t="shared" ref="BI13" si="124">BG13-BH13</f>
        <v>93</v>
      </c>
      <c r="BJ13" s="111">
        <f t="shared" ref="BJ13" si="125">IF(ED13&gt;0,IF(AND(BI11=0,BJ11=0),IF(BI13&lt;=$AQ$6,IF(SUM(BJ11:BJ12)&lt;&gt;$AQ$6,BI13,0),$AQ$6),IF(BI11&lt;&gt;$AP$11,IF(AND(BI13&lt;$AQ$6,BJ11&lt;$AQ$6),IF($AQ$6-SUM(BJ11:BJ12)&gt;BI13,BI13,$AQ$6-SUM(BJ11:BJ12)),$AQ$6-BJ11),IF($AQ$6-SUM(BJ11:BJ12)&gt;BI13,BI13,IF(BI13=$AP$13,$AQ$6-SUM(BJ11:BJ12),0)))),0)</f>
        <v>0</v>
      </c>
      <c r="BK13" s="111">
        <f t="shared" ref="BK13" si="126">BI13-BJ13</f>
        <v>93</v>
      </c>
      <c r="BL13" s="111">
        <f t="shared" ref="BL13" si="127">IF(EF13&gt;0,IF(AND(BK11=0,BL11=0),IF(BK13&lt;=$AQ$6,IF(SUM(BL11:BL12)&lt;&gt;$AQ$6,BK13,0),$AQ$6),IF(BK11&lt;&gt;$AP$11,IF(AND(BK13&lt;$AQ$6,BL11&lt;$AQ$6),IF($AQ$6-SUM(BL11:BL12)&gt;BK13,BK13,$AQ$6-SUM(BL11:BL12)),$AQ$6-BL11),IF($AQ$6-SUM(BL11:BL12)&gt;BK13,BK13,IF(BK13=$AP$13,$AQ$6-SUM(BL11:BL12),0)))),0)</f>
        <v>0</v>
      </c>
      <c r="BM13" s="111">
        <f t="shared" ref="BM13" si="128">BK13-BL13</f>
        <v>93</v>
      </c>
      <c r="BN13" s="111">
        <f t="shared" ref="BN13" si="129">IF(EH13&gt;0,IF(AND(BM11=0,BN11=0),IF(BM13&lt;=$AQ$6,IF(SUM(BN11:BN12)&lt;&gt;$AQ$6,BM13,0),$AQ$6),IF(BM11&lt;&gt;$AP$11,IF(AND(BM13&lt;$AQ$6,BN11&lt;$AQ$6),IF($AQ$6-SUM(BN11:BN12)&gt;BM13,BM13,$AQ$6-SUM(BN11:BN12)),$AQ$6-BN11),IF($AQ$6-SUM(BN11:BN12)&gt;BM13,BM13,IF(BM13=$AP$13,$AQ$6-SUM(BN11:BN12),0)))),0)</f>
        <v>0</v>
      </c>
      <c r="BO13" s="111">
        <f t="shared" ref="BO13" si="130">BM13-BN13</f>
        <v>93</v>
      </c>
      <c r="BP13" s="111">
        <f t="shared" ref="BP13" si="131">IF(EJ13&gt;0,IF(AND(BO11=0,BP11=0),IF(BO13&lt;=$AQ$6,IF(SUM(BP11:BP12)&lt;&gt;$AQ$6,BO13,0),$AQ$6),IF(BO11&lt;&gt;$AP$11,IF(AND(BO13&lt;$AQ$6,BP11&lt;$AQ$6),IF($AQ$6-SUM(BP11:BP12)&gt;BO13,BO13,$AQ$6-SUM(BP11:BP12)),$AQ$6-BP11),IF($AQ$6-SUM(BP11:BP12)&gt;BO13,BO13,IF(BO13=$AP$13,$AQ$6-SUM(BP11:BP12),0)))),0)</f>
        <v>0</v>
      </c>
      <c r="BQ13" s="111">
        <f t="shared" ref="BQ13" si="132">BO13-BP13</f>
        <v>93</v>
      </c>
      <c r="BR13" s="111">
        <f t="shared" ref="BR13" si="133">IF(EL13&gt;0,IF(AND(BQ11=0,BR11=0),IF(BQ13&lt;=$AQ$6,IF(SUM(BR11:BR12)&lt;&gt;$AQ$6,BQ13,0),$AQ$6),IF(BQ11&lt;&gt;$AP$11,IF(AND(BQ13&lt;$AQ$6,BR11&lt;$AQ$6),IF($AQ$6-SUM(BR11:BR12)&gt;BQ13,BQ13,$AQ$6-SUM(BR11:BR12)),$AQ$6-BR11),IF($AQ$6-SUM(BR11:BR12)&gt;BQ13,BQ13,IF(BQ13=$AP$13,$AQ$6-SUM(BR11:BR12),0)))),0)</f>
        <v>0</v>
      </c>
      <c r="BS13" s="111">
        <f t="shared" ref="BS13" si="134">BQ13-BR13</f>
        <v>93</v>
      </c>
      <c r="BT13" s="111">
        <f t="shared" ref="BT13" si="135">IF(EN13&gt;0,IF(AND(BS11=0,BT11=0),IF(BS13&lt;=$AQ$6,IF(SUM(BT11:BT12)&lt;&gt;$AQ$6,BS13,0),$AQ$6),IF(BS11&lt;&gt;$AP$11,IF(AND(BS13&lt;$AQ$6,BT11&lt;$AQ$6),IF($AQ$6-SUM(BT11:BT12)&gt;BS13,BS13,$AQ$6-SUM(BT11:BT12)),$AQ$6-BT11),IF($AQ$6-SUM(BT11:BT12)&gt;BS13,BS13,IF(BS13=$AP$13,$AQ$6-SUM(BT11:BT12),0)))),0)</f>
        <v>0</v>
      </c>
      <c r="BU13" s="111">
        <f t="shared" ref="BU13" si="136">BS13-BT13</f>
        <v>93</v>
      </c>
      <c r="BV13" s="111">
        <f t="shared" ref="BV13" si="137">IF(EP13&gt;0,IF(AND(BU11=0,BV11=0),IF(BU13&lt;=$AQ$6,IF(SUM(BV11:BV12)&lt;&gt;$AQ$6,BU13,0),$AQ$6),IF(BU11&lt;&gt;$AP$11,IF(AND(BU13&lt;$AQ$6,BV11&lt;$AQ$6),IF($AQ$6-SUM(BV11:BV12)&gt;BU13,BU13,$AQ$6-SUM(BV11:BV12)),$AQ$6-BV11),IF($AQ$6-SUM(BV11:BV12)&gt;BU13,BU13,IF(BU13=$AP$13,$AQ$6-SUM(BV11:BV12),0)))),0)</f>
        <v>0</v>
      </c>
      <c r="BW13" s="111">
        <f t="shared" ref="BW13" si="138">BU13-BV13</f>
        <v>93</v>
      </c>
      <c r="BX13" s="111">
        <f t="shared" ref="BX13" si="139">IF(ER13&gt;0,IF(AND(BW11=0,BX11=0),IF(BW13&lt;=$AQ$6,IF(SUM(BX11:BX12)&lt;&gt;$AQ$6,BW13,0),$AQ$6),IF(BW11&lt;&gt;$AP$11,IF(AND(BW13&lt;$AQ$6,BX11&lt;$AQ$6),IF($AQ$6-SUM(BX11:BX12)&gt;BW13,BW13,$AQ$6-SUM(BX11:BX12)),$AQ$6-BX11),IF($AQ$6-SUM(BX11:BX12)&gt;BW13,BW13,IF(BW13=$AP$13,$AQ$6-SUM(BX11:BX12),0)))),0)</f>
        <v>0</v>
      </c>
      <c r="BY13" s="111">
        <f t="shared" ref="BY13" si="140">BW13-BX13</f>
        <v>93</v>
      </c>
      <c r="BZ13" s="111">
        <f t="shared" ref="BZ13" si="141">IF(ET13&gt;0,IF(AND(BY11=0,BZ11=0),IF(BY13&lt;=$AQ$6,IF(SUM(BZ11:BZ12)&lt;&gt;$AQ$6,BY13,0),$AQ$6),IF(BY11&lt;&gt;$AP$11,IF(AND(BY13&lt;$AQ$6,BZ11&lt;$AQ$6),IF($AQ$6-SUM(BZ11:BZ12)&gt;BY13,BY13,$AQ$6-SUM(BZ11:BZ12)),$AQ$6-BZ11),IF($AQ$6-SUM(BZ11:BZ12)&gt;BY13,BY13,IF(BY13=$AP$13,$AQ$6-SUM(BZ11:BZ12),0)))),0)</f>
        <v>0</v>
      </c>
      <c r="CA13" s="111">
        <f t="shared" ref="CA13" si="142">BY13-BZ13</f>
        <v>93</v>
      </c>
      <c r="CB13" s="111">
        <f t="shared" ref="CB13" si="143">IF(EV13&gt;0,IF(AND(CA11=0,CB11=0),IF(CA13&lt;=$AQ$6,IF(SUM(CB11:CB12)&lt;&gt;$AQ$6,CA13,0),$AQ$6),IF(CA11&lt;&gt;$AP$11,IF(AND(CA13&lt;$AQ$6,CB11&lt;$AQ$6),IF($AQ$6-SUM(CB11:CB12)&gt;CA13,CA13,$AQ$6-SUM(CB11:CB12)),$AQ$6-CB11),IF($AQ$6-SUM(CB11:CB12)&gt;CA13,CA13,IF(CA13=$AP$13,$AQ$6-SUM(CB11:CB12),0)))),0)</f>
        <v>0</v>
      </c>
      <c r="CC13" s="111">
        <f t="shared" ref="CC13" si="144">CA13-CB13</f>
        <v>93</v>
      </c>
      <c r="CD13" s="111">
        <f t="shared" ref="CD13" si="145">IF(EX13&gt;0,IF(AND(CC11=0,CD11=0),IF(CC13&lt;=$AQ$6,IF(SUM(CD11:CD12)&lt;&gt;$AQ$6,CC13,0),$AQ$6),IF(CC11&lt;&gt;$AP$11,IF(AND(CC13&lt;$AQ$6,CD11&lt;$AQ$6),IF($AQ$6-SUM(CD11:CD12)&gt;CC13,CC13,$AQ$6-SUM(CD11:CD12)),$AQ$6-CD11),IF($AQ$6-SUM(CD11:CD12)&gt;CC13,CC13,IF(CC13=$AP$13,$AQ$6-SUM(CD11:CD12),0)))),0)</f>
        <v>0</v>
      </c>
      <c r="CE13" s="111">
        <f t="shared" ref="CE13" si="146">CC13-CD13</f>
        <v>93</v>
      </c>
      <c r="CF13" s="111">
        <f t="shared" ref="CF13" si="147">IF(EZ13&gt;0,IF(AND(CE11=0,CF11=0),IF(CE13&lt;=$AQ$6,IF(SUM(CF11:CF12)&lt;&gt;$AQ$6,CE13,0),$AQ$6),IF(CE11&lt;&gt;$AP$11,IF(AND(CE13&lt;$AQ$6,CF11&lt;$AQ$6),IF($AQ$6-SUM(CF11:CF12)&gt;CE13,CE13,$AQ$6-SUM(CF11:CF12)),$AQ$6-CF11),IF($AQ$6-SUM(CF11:CF12)&gt;CE13,CE13,IF(CE13=$AP$13,$AQ$6-SUM(CF11:CF12),0)))),0)</f>
        <v>0</v>
      </c>
      <c r="CG13" s="111">
        <f t="shared" ref="CG13" si="148">CE13-CF13</f>
        <v>93</v>
      </c>
      <c r="CH13" s="111">
        <f t="shared" ref="CH13" si="149">IF(FB13&gt;0,IF(AND(CG11=0,CH11=0),IF(CG13&lt;=$AQ$6,IF(SUM(CH11:CH12)&lt;&gt;$AQ$6,CG13,0),$AQ$6),IF(CG11&lt;&gt;$AP$11,IF(AND(CG13&lt;$AQ$6,CH11&lt;$AQ$6),IF($AQ$6-SUM(CH11:CH12)&gt;CG13,CG13,$AQ$6-SUM(CH11:CH12)),$AQ$6-CH11),IF($AQ$6-SUM(CH11:CH12)&gt;CG13,CG13,IF(CG13=$AP$13,$AQ$6-SUM(CH11:CH12),0)))),0)</f>
        <v>0</v>
      </c>
      <c r="CI13" s="111">
        <f t="shared" ref="CI13" si="150">CG13-CH13</f>
        <v>93</v>
      </c>
      <c r="CJ13" s="111">
        <f t="shared" ref="CJ13" si="151">IF(FD13&gt;0,IF(AND(CI11=0,CJ11=0),IF(CI13&lt;=$AQ$6,IF(SUM(CJ11:CJ12)&lt;&gt;$AQ$6,CI13,0),$AQ$6),IF(CI11&lt;&gt;$AP$11,IF(AND(CI13&lt;$AQ$6,CJ11&lt;$AQ$6),IF($AQ$6-SUM(CJ11:CJ12)&gt;CI13,CI13,$AQ$6-SUM(CJ11:CJ12)),$AQ$6-CJ11),IF($AQ$6-SUM(CJ11:CJ12)&gt;CI13,CI13,IF(CI13=$AP$13,$AQ$6-SUM(CJ11:CJ12),0)))),0)</f>
        <v>5</v>
      </c>
      <c r="CK13" s="111">
        <f t="shared" ref="CK13" si="152">CI13-CJ13</f>
        <v>88</v>
      </c>
      <c r="CL13" s="111">
        <f t="shared" ref="CL13" si="153">IF(FF13&gt;0,IF(AND(CK11=0,CL11=0),IF(CK13&lt;=$AQ$6,IF(SUM(CL11:CL12)&lt;&gt;$AQ$6,CK13,0),$AQ$6),IF(CK11&lt;&gt;$AP$11,IF(AND(CK13&lt;$AQ$6,CL11&lt;$AQ$6),IF($AQ$6-SUM(CL11:CL12)&gt;CK13,CK13,$AQ$6-SUM(CL11:CL12)),$AQ$6-CL11),IF($AQ$6-SUM(CL11:CL12)&gt;CK13,CK13,IF(CK13=$AP$13,$AQ$6-SUM(CL11:CL12),0)))),0)</f>
        <v>0</v>
      </c>
      <c r="CM13" s="111">
        <f t="shared" ref="CM13" si="154">CK13-CL13</f>
        <v>88</v>
      </c>
      <c r="CN13" s="111">
        <f t="shared" ref="CN13" si="155">IF(FH13&gt;0,IF(AND(CM11=0,CN11=0),IF(CM13&lt;=$AQ$6,IF(SUM(CN11:CN12)&lt;&gt;$AQ$6,CM13,0),$AQ$6),IF(CM11&lt;&gt;$AP$11,IF(AND(CM13&lt;$AQ$6,CN11&lt;$AQ$6),IF($AQ$6-SUM(CN11:CN12)&gt;CM13,CM13,$AQ$6-SUM(CN11:CN12)),$AQ$6-CN11),IF($AQ$6-SUM(CN11:CN12)&gt;CM13,CM13,IF(CM13=$AP$13,$AQ$6-SUM(CN11:CN12),0)))),0)</f>
        <v>7</v>
      </c>
      <c r="CO13" s="111">
        <f t="shared" ref="CO13" si="156">CM13-CN13</f>
        <v>81</v>
      </c>
      <c r="CP13" s="111">
        <f t="shared" ref="CP13" si="157">IF(FJ13&gt;0,IF(AND(CO11=0,CP11=0),IF(CO13&lt;=$AQ$6,IF(SUM(CP11:CP12)&lt;&gt;$AQ$6,CO13,0),$AQ$6),IF(CO11&lt;&gt;$AP$11,IF(AND(CO13&lt;$AQ$6,CP11&lt;$AQ$6),IF($AQ$6-SUM(CP11:CP12)&gt;CO13,CO13,$AQ$6-SUM(CP11:CP12)),$AQ$6-CP11),IF($AQ$6-SUM(CP11:CP12)&gt;CO13,CO13,IF(CO13=$AP$13,$AQ$6-SUM(CP11:CP12),0)))),0)</f>
        <v>7</v>
      </c>
      <c r="CQ13" s="111">
        <f t="shared" ref="CQ13" si="158">CO13-CP13</f>
        <v>74</v>
      </c>
      <c r="CR13" s="111">
        <f t="shared" ref="CR13" si="159">IF(FL13&gt;0,IF(AND(CQ11=0,CR11=0),IF(CQ13&lt;=$AQ$6,IF(SUM(CR11:CR12)&lt;&gt;$AQ$6,CQ13,0),$AQ$6),IF(CQ11&lt;&gt;$AP$11,IF(AND(CQ13&lt;$AQ$6,CR11&lt;$AQ$6),IF($AQ$6-SUM(CR11:CR12)&gt;CQ13,CQ13,$AQ$6-SUM(CR11:CR12)),$AQ$6-CR11),IF($AQ$6-SUM(CR11:CR12)&gt;CQ13,CQ13,IF(CQ13=$AP$13,$AQ$6-SUM(CR11:CR12),0)))),0)</f>
        <v>7</v>
      </c>
      <c r="CS13" s="111">
        <f t="shared" ref="CS13" si="160">CQ13-CR13</f>
        <v>67</v>
      </c>
      <c r="CT13" s="111">
        <f t="shared" ref="CT13" si="161">IF(FN13&gt;0,IF(AND(CS11=0,CT11=0),IF(CS13&lt;=$AQ$6,IF(SUM(CT11:CT12)&lt;&gt;$AQ$6,CS13,0),$AQ$6),IF(CS11&lt;&gt;$AP$11,IF(AND(CS13&lt;$AQ$6,CT11&lt;$AQ$6),IF($AQ$6-SUM(CT11:CT12)&gt;CS13,CS13,$AQ$6-SUM(CT11:CT12)),$AQ$6-CT11),IF($AQ$6-SUM(CT11:CT12)&gt;CS13,CS13,IF(CS13=$AP$13,$AQ$6-SUM(CT11:CT12),0)))),0)</f>
        <v>7</v>
      </c>
      <c r="CU13" s="111">
        <f t="shared" ref="CU13" si="162">CS13-CT13</f>
        <v>60</v>
      </c>
      <c r="CV13" s="111">
        <f t="shared" ref="CV13" si="163">IF(FP13&gt;0,IF(AND(CU11=0,CV11=0),IF(CU13&lt;=$AQ$6,IF(SUM(CV11:CV12)&lt;&gt;$AQ$6,CU13,0),$AQ$6),IF(CU11&lt;&gt;$AP$11,IF(AND(CU13&lt;$AQ$6,CV11&lt;$AQ$6),IF($AQ$6-SUM(CV11:CV12)&gt;CU13,CU13,$AQ$6-SUM(CV11:CV12)),$AQ$6-CV11),IF($AQ$6-SUM(CV11:CV12)&gt;CU13,CU13,IF(CU13=$AP$13,$AQ$6-SUM(CV11:CV12),0)))),0)</f>
        <v>0</v>
      </c>
      <c r="CW13" s="111">
        <f t="shared" ref="CW13" si="164">CU13-CV13</f>
        <v>60</v>
      </c>
      <c r="CX13" s="111">
        <f t="shared" ref="CX13" si="165">IF(FR13&gt;0,IF(AND(CW11=0,CX11=0),IF(CW13&lt;=$AQ$6,IF(SUM(CX11:CX12)&lt;&gt;$AQ$6,CW13,0),$AQ$6),IF(CW11&lt;&gt;$AP$11,IF(AND(CW13&lt;$AQ$6,CX11&lt;$AQ$6),IF($AQ$6-SUM(CX11:CX12)&gt;CW13,CW13,$AQ$6-SUM(CX11:CX12)),$AQ$6-CX11),IF($AQ$6-SUM(CX11:CX12)&gt;CW13,CW13,IF(CW13=$AP$13,$AQ$6-SUM(CX11:CX12),0)))),0)</f>
        <v>0</v>
      </c>
      <c r="CY13" s="111">
        <f t="shared" ref="CY13" si="166">CW13-CX13</f>
        <v>60</v>
      </c>
      <c r="CZ13" s="111">
        <f t="shared" ref="CZ13" si="167">IF(FT13&gt;0,IF(AND(CY11=0,CZ11=0),IF(CY13&lt;=$AQ$6,IF(SUM(CZ11:CZ12)&lt;&gt;$AQ$6,CY13,0),$AQ$6),IF(CY11&lt;&gt;$AP$11,IF(AND(CY13&lt;$AQ$6,CZ11&lt;$AQ$6),IF($AQ$6-SUM(CZ11:CZ12)&gt;CY13,CY13,$AQ$6-SUM(CZ11:CZ12)),$AQ$6-CZ11),IF($AQ$6-SUM(CZ11:CZ12)&gt;CY13,CY13,IF(CY13=$AP$13,$AQ$6-SUM(CZ11:CZ12),0)))),0)</f>
        <v>0</v>
      </c>
      <c r="DA13" s="111">
        <f t="shared" ref="DA13" si="168">CY13-CZ13</f>
        <v>60</v>
      </c>
      <c r="DB13" s="111">
        <f t="shared" ref="DB13" si="169">IF(FV13&gt;0,IF(AND(DA11=0,DB11=0),IF(DA13&lt;=$AQ$6,IF(SUM(DB11:DB12)&lt;&gt;$AQ$6,DA13,0),$AQ$6),IF(DA11&lt;&gt;$AP$11,IF(AND(DA13&lt;$AQ$6,DB11&lt;$AQ$6),IF($AQ$6-SUM(DB11:DB12)&gt;DA13,DA13,$AQ$6-SUM(DB11:DB12)),$AQ$6-DB11),IF($AQ$6-SUM(DB11:DB12)&gt;DA13,DA13,IF(DA13=$AP$13,$AQ$6-SUM(DB11:DB12),0)))),0)</f>
        <v>0</v>
      </c>
      <c r="DC13" s="111">
        <f t="shared" ref="DC13" si="170">DA13-DB13</f>
        <v>60</v>
      </c>
      <c r="DD13" s="111">
        <f t="shared" ref="DD13" si="171">IF(FX13&gt;0,IF(AND(DC11=0,DD11=0),IF(DC13&lt;=$AQ$6,IF(SUM(DD11:DD12)&lt;&gt;$AQ$6,DC13,0),$AQ$6),IF(DC11&lt;&gt;$AP$11,IF(AND(DC13&lt;$AQ$6,DD11&lt;$AQ$6),IF($AQ$6-SUM(DD11:DD12)&gt;DC13,DC13,$AQ$6-SUM(DD11:DD12)),$AQ$6-DD11),IF($AQ$6-SUM(DD11:DD12)&gt;DC13,DC13,IF(DC13=$AP$13,$AQ$6-SUM(DD11:DD12),0)))),0)</f>
        <v>0</v>
      </c>
      <c r="DE13" s="111">
        <f t="shared" ref="DE13" si="172">DC13-DD13</f>
        <v>60</v>
      </c>
      <c r="DF13" s="111">
        <f t="shared" ref="DF13" si="173">IF(FZ13&gt;0,IF(AND(DE11=0,DF11=0),IF(DE13&lt;=$AQ$6,IF(SUM(DF11:DF12)&lt;&gt;$AQ$6,DE13,0),$AQ$6),IF(DE11&lt;&gt;$AP$11,IF(AND(DE13&lt;$AQ$6,DF11&lt;$AQ$6),IF($AQ$6-SUM(DF11:DF12)&gt;DE13,DE13,$AQ$6-SUM(DF11:DF12)),$AQ$6-DF11),IF($AQ$6-SUM(DF11:DF12)&gt;DE13,DE13,IF(DE13=$AP$13,$AQ$6-SUM(DF11:DF12),0)))),0)</f>
        <v>0</v>
      </c>
      <c r="DG13" s="111">
        <f t="shared" ref="DG13" si="174">DE13-DF13</f>
        <v>60</v>
      </c>
      <c r="DH13" s="111">
        <f t="shared" ref="DH13" si="175">IF(GB13&gt;0,IF(AND(DG11=0,DH11=0),IF(DG13&lt;=$AQ$6,IF(SUM(DH11:DH12)&lt;&gt;$AQ$6,DG13,0),$AQ$6),IF(DG11&lt;&gt;$AP$11,IF(AND(DG13&lt;$AQ$6,DH11&lt;$AQ$6),IF($AQ$6-SUM(DH11:DH12)&gt;DG13,DG13,$AQ$6-SUM(DH11:DH12)),$AQ$6-DH11),IF($AQ$6-SUM(DH11:DH12)&gt;DG13,DG13,IF(DG13=$AP$13,$AQ$6-SUM(DH11:DH12),0)))),0)</f>
        <v>0</v>
      </c>
      <c r="DI13" s="111">
        <f t="shared" ref="DI13" si="176">DG13-DH13</f>
        <v>60</v>
      </c>
      <c r="DJ13" s="111">
        <f t="shared" ref="DJ13" si="177">IF(GD13&gt;0,IF(AND(DI11=0,DJ11=0),IF(DI13&lt;=$AQ$6,IF(SUM(DJ11:DJ12)&lt;&gt;$AQ$6,DI13,0),$AQ$6),IF(DI11&lt;&gt;$AP$11,IF(AND(DI13&lt;$AQ$6,DJ11&lt;$AQ$6),IF($AQ$6-SUM(DJ11:DJ12)&gt;DI13,DI13,$AQ$6-SUM(DJ11:DJ12)),$AQ$6-DJ11),IF($AQ$6-SUM(DJ11:DJ12)&gt;DI13,DI13,IF(DI13=$AP$13,$AQ$6-SUM(DJ11:DJ12),0)))),0)</f>
        <v>0</v>
      </c>
      <c r="DL13" s="111">
        <f>'KALENDER PENDIDIKAN'!B85</f>
        <v>0</v>
      </c>
      <c r="DM13" s="111"/>
      <c r="DN13" s="111">
        <f>'KALENDER PENDIDIKAN'!C85</f>
        <v>0</v>
      </c>
      <c r="DO13" s="111"/>
      <c r="DP13" s="111">
        <f>'KALENDER PENDIDIKAN'!D85</f>
        <v>0</v>
      </c>
      <c r="DQ13" s="111"/>
      <c r="DR13" s="111">
        <f>'KALENDER PENDIDIKAN'!E85</f>
        <v>1</v>
      </c>
      <c r="DS13" s="111"/>
      <c r="DT13" s="111">
        <f>'KALENDER PENDIDIKAN'!F85</f>
        <v>1</v>
      </c>
      <c r="DU13" s="111"/>
      <c r="DV13" s="111">
        <f>'KALENDER PENDIDIKAN'!G85</f>
        <v>0</v>
      </c>
      <c r="DW13" s="111"/>
      <c r="DX13" s="111">
        <f>'KALENDER PENDIDIKAN'!H85</f>
        <v>0</v>
      </c>
      <c r="DY13" s="111"/>
      <c r="DZ13" s="111">
        <f>'KALENDER PENDIDIKAN'!I85</f>
        <v>1</v>
      </c>
      <c r="EA13" s="111"/>
      <c r="EB13" s="111">
        <f>'KALENDER PENDIDIKAN'!J85</f>
        <v>1</v>
      </c>
      <c r="EC13" s="111"/>
      <c r="ED13" s="111">
        <f>'KALENDER PENDIDIKAN'!K85</f>
        <v>1</v>
      </c>
      <c r="EE13" s="111"/>
      <c r="EF13" s="111">
        <f>'KALENDER PENDIDIKAN'!L85</f>
        <v>1</v>
      </c>
      <c r="EG13" s="111"/>
      <c r="EH13" s="111">
        <f>'KALENDER PENDIDIKAN'!M85</f>
        <v>0</v>
      </c>
      <c r="EI13" s="111"/>
      <c r="EJ13" s="111">
        <f>'KALENDER PENDIDIKAN'!N85</f>
        <v>1</v>
      </c>
      <c r="EK13" s="111"/>
      <c r="EL13" s="111">
        <f>'KALENDER PENDIDIKAN'!O85</f>
        <v>1</v>
      </c>
      <c r="EM13" s="111"/>
      <c r="EN13" s="111">
        <f>'KALENDER PENDIDIKAN'!P85</f>
        <v>0</v>
      </c>
      <c r="EO13" s="111"/>
      <c r="EP13" s="111">
        <f>'KALENDER PENDIDIKAN'!Q85</f>
        <v>1</v>
      </c>
      <c r="EQ13" s="111"/>
      <c r="ER13" s="111">
        <f>'KALENDER PENDIDIKAN'!R85</f>
        <v>1</v>
      </c>
      <c r="ES13" s="111"/>
      <c r="ET13" s="111">
        <f>'KALENDER PENDIDIKAN'!S85</f>
        <v>0</v>
      </c>
      <c r="EU13" s="111"/>
      <c r="EV13" s="111">
        <f>'KALENDER PENDIDIKAN'!T85</f>
        <v>0</v>
      </c>
      <c r="EW13" s="111"/>
      <c r="EX13" s="111">
        <f>'KALENDER PENDIDIKAN'!U85</f>
        <v>1</v>
      </c>
      <c r="EY13" s="111"/>
      <c r="EZ13" s="111">
        <f>'KALENDER PENDIDIKAN'!V85</f>
        <v>1</v>
      </c>
      <c r="FA13" s="111"/>
      <c r="FB13" s="111">
        <f>'KALENDER PENDIDIKAN'!W85</f>
        <v>1</v>
      </c>
      <c r="FC13" s="111"/>
      <c r="FD13" s="111">
        <f>'KALENDER PENDIDIKAN'!X85</f>
        <v>1</v>
      </c>
      <c r="FE13" s="111"/>
      <c r="FF13" s="111">
        <f>'KALENDER PENDIDIKAN'!Y85</f>
        <v>0</v>
      </c>
      <c r="FG13" s="111"/>
      <c r="FH13" s="111">
        <f>'KALENDER PENDIDIKAN'!Z85</f>
        <v>1</v>
      </c>
      <c r="FI13" s="111"/>
      <c r="FJ13" s="111">
        <f>'KALENDER PENDIDIKAN'!AA85</f>
        <v>1</v>
      </c>
      <c r="FK13" s="111"/>
      <c r="FL13" s="111">
        <f>'KALENDER PENDIDIKAN'!AB85</f>
        <v>1</v>
      </c>
      <c r="FM13" s="111"/>
      <c r="FN13" s="111">
        <f>'KALENDER PENDIDIKAN'!AC85</f>
        <v>1</v>
      </c>
      <c r="FO13" s="111"/>
      <c r="FP13" s="111">
        <f>'KALENDER PENDIDIKAN'!AD85</f>
        <v>0</v>
      </c>
      <c r="FQ13" s="111"/>
      <c r="FR13" s="111">
        <f>'KALENDER PENDIDIKAN'!AE85</f>
        <v>0</v>
      </c>
      <c r="FS13" s="111"/>
      <c r="FT13" s="111">
        <f>'KALENDER PENDIDIKAN'!AF85</f>
        <v>0</v>
      </c>
      <c r="FU13" s="111"/>
      <c r="FV13" s="111">
        <f>'KALENDER PENDIDIKAN'!AG85</f>
        <v>0</v>
      </c>
      <c r="FW13" s="111"/>
      <c r="FX13" s="111">
        <f>'KALENDER PENDIDIKAN'!AH85</f>
        <v>0</v>
      </c>
      <c r="FY13" s="111"/>
      <c r="FZ13" s="111">
        <f>'KALENDER PENDIDIKAN'!AI85</f>
        <v>0</v>
      </c>
      <c r="GA13" s="111"/>
      <c r="GB13" s="111">
        <f>'KALENDER PENDIDIKAN'!AJ85</f>
        <v>0</v>
      </c>
      <c r="GC13" s="111"/>
      <c r="GD13" s="111">
        <f>'KALENDER PENDIDIKAN'!AK85</f>
        <v>0</v>
      </c>
      <c r="GE13" s="111"/>
      <c r="GF13" s="111">
        <v>3</v>
      </c>
      <c r="GH13" s="103" t="str">
        <f>IF(C13="","Hide","Show")</f>
        <v>Show</v>
      </c>
    </row>
    <row r="14" spans="1:196" hidden="1" x14ac:dyDescent="0.35">
      <c r="A14" s="118"/>
      <c r="B14" s="118"/>
      <c r="C14" s="118"/>
      <c r="D14" s="132" t="str">
        <f t="shared" si="71"/>
        <v/>
      </c>
      <c r="E14" s="132" t="str">
        <f t="shared" si="72"/>
        <v/>
      </c>
      <c r="F14" s="132" t="str">
        <f t="shared" si="73"/>
        <v/>
      </c>
      <c r="G14" s="132" t="str">
        <f t="shared" si="74"/>
        <v/>
      </c>
      <c r="H14" s="132" t="str">
        <f t="shared" si="75"/>
        <v/>
      </c>
      <c r="I14" s="132" t="str">
        <f t="shared" si="76"/>
        <v/>
      </c>
      <c r="J14" s="132" t="str">
        <f t="shared" si="77"/>
        <v/>
      </c>
      <c r="K14" s="132" t="str">
        <f t="shared" si="78"/>
        <v/>
      </c>
      <c r="L14" s="132" t="str">
        <f t="shared" si="79"/>
        <v/>
      </c>
      <c r="M14" s="132" t="str">
        <f t="shared" si="80"/>
        <v/>
      </c>
      <c r="N14" s="132" t="str">
        <f t="shared" si="81"/>
        <v/>
      </c>
      <c r="O14" s="132" t="str">
        <f t="shared" si="82"/>
        <v/>
      </c>
      <c r="P14" s="132" t="str">
        <f t="shared" si="83"/>
        <v/>
      </c>
      <c r="Q14" s="132" t="str">
        <f t="shared" si="84"/>
        <v/>
      </c>
      <c r="R14" s="132" t="str">
        <f t="shared" si="85"/>
        <v/>
      </c>
      <c r="S14" s="132" t="str">
        <f t="shared" si="86"/>
        <v/>
      </c>
      <c r="T14" s="132" t="str">
        <f t="shared" si="87"/>
        <v/>
      </c>
      <c r="U14" s="132" t="str">
        <f t="shared" si="88"/>
        <v/>
      </c>
      <c r="V14" s="132" t="str">
        <f t="shared" si="89"/>
        <v/>
      </c>
      <c r="W14" s="132" t="str">
        <f t="shared" si="90"/>
        <v/>
      </c>
      <c r="X14" s="132" t="str">
        <f t="shared" si="91"/>
        <v/>
      </c>
      <c r="Y14" s="132" t="str">
        <f t="shared" si="92"/>
        <v/>
      </c>
      <c r="Z14" s="132" t="str">
        <f t="shared" si="93"/>
        <v/>
      </c>
      <c r="AA14" s="132" t="str">
        <f t="shared" si="94"/>
        <v/>
      </c>
      <c r="AB14" s="132" t="str">
        <f t="shared" si="95"/>
        <v/>
      </c>
      <c r="AC14" s="132" t="str">
        <f t="shared" si="96"/>
        <v/>
      </c>
      <c r="AD14" s="132" t="str">
        <f t="shared" si="97"/>
        <v/>
      </c>
      <c r="AE14" s="132" t="str">
        <f t="shared" si="98"/>
        <v/>
      </c>
      <c r="AF14" s="132" t="str">
        <f t="shared" si="99"/>
        <v/>
      </c>
      <c r="AG14" s="132" t="str">
        <f t="shared" si="100"/>
        <v/>
      </c>
      <c r="AH14" s="132" t="str">
        <f t="shared" si="101"/>
        <v/>
      </c>
      <c r="AI14" s="132" t="str">
        <f t="shared" si="102"/>
        <v/>
      </c>
      <c r="AJ14" s="132" t="str">
        <f t="shared" si="103"/>
        <v/>
      </c>
      <c r="AK14" s="132" t="str">
        <f t="shared" si="104"/>
        <v/>
      </c>
      <c r="AL14" s="132" t="str">
        <f t="shared" si="105"/>
        <v/>
      </c>
      <c r="AM14" s="132" t="str">
        <f t="shared" si="106"/>
        <v/>
      </c>
      <c r="AN14" s="40"/>
      <c r="AO14" s="2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L14" s="111">
        <f>'KALENDER PENDIDIKAN'!B86</f>
        <v>0</v>
      </c>
      <c r="DM14" s="111"/>
      <c r="DN14" s="111">
        <f>'KALENDER PENDIDIKAN'!C86</f>
        <v>0</v>
      </c>
      <c r="DO14" s="111"/>
      <c r="DP14" s="111">
        <f>'KALENDER PENDIDIKAN'!D86</f>
        <v>0</v>
      </c>
      <c r="DQ14" s="111"/>
      <c r="DR14" s="111">
        <f>'KALENDER PENDIDIKAN'!E86</f>
        <v>1</v>
      </c>
      <c r="DS14" s="111"/>
      <c r="DT14" s="111">
        <f>'KALENDER PENDIDIKAN'!F86</f>
        <v>1</v>
      </c>
      <c r="DU14" s="111"/>
      <c r="DV14" s="111">
        <f>'KALENDER PENDIDIKAN'!G86</f>
        <v>0</v>
      </c>
      <c r="DW14" s="111"/>
      <c r="DX14" s="111">
        <f>'KALENDER PENDIDIKAN'!H86</f>
        <v>0</v>
      </c>
      <c r="DY14" s="111"/>
      <c r="DZ14" s="111">
        <f>'KALENDER PENDIDIKAN'!I86</f>
        <v>1</v>
      </c>
      <c r="EA14" s="111"/>
      <c r="EB14" s="111">
        <f>'KALENDER PENDIDIKAN'!J86</f>
        <v>1</v>
      </c>
      <c r="EC14" s="111"/>
      <c r="ED14" s="111">
        <f>'KALENDER PENDIDIKAN'!K86</f>
        <v>1</v>
      </c>
      <c r="EE14" s="111"/>
      <c r="EF14" s="111">
        <f>'KALENDER PENDIDIKAN'!L86</f>
        <v>1</v>
      </c>
      <c r="EG14" s="111"/>
      <c r="EH14" s="111">
        <f>'KALENDER PENDIDIKAN'!M86</f>
        <v>0</v>
      </c>
      <c r="EI14" s="111"/>
      <c r="EJ14" s="111">
        <f>'KALENDER PENDIDIKAN'!N86</f>
        <v>1</v>
      </c>
      <c r="EK14" s="111"/>
      <c r="EL14" s="111">
        <f>'KALENDER PENDIDIKAN'!O86</f>
        <v>1</v>
      </c>
      <c r="EM14" s="111"/>
      <c r="EN14" s="111">
        <f>'KALENDER PENDIDIKAN'!P86</f>
        <v>0</v>
      </c>
      <c r="EO14" s="111"/>
      <c r="EP14" s="111">
        <f>'KALENDER PENDIDIKAN'!Q86</f>
        <v>1</v>
      </c>
      <c r="EQ14" s="111"/>
      <c r="ER14" s="111">
        <f>'KALENDER PENDIDIKAN'!R86</f>
        <v>1</v>
      </c>
      <c r="ES14" s="111"/>
      <c r="ET14" s="111">
        <f>'KALENDER PENDIDIKAN'!S86</f>
        <v>0</v>
      </c>
      <c r="EU14" s="111"/>
      <c r="EV14" s="111">
        <f>'KALENDER PENDIDIKAN'!T86</f>
        <v>0</v>
      </c>
      <c r="EW14" s="111"/>
      <c r="EX14" s="111">
        <f>'KALENDER PENDIDIKAN'!U86</f>
        <v>1</v>
      </c>
      <c r="EY14" s="111"/>
      <c r="EZ14" s="111">
        <f>'KALENDER PENDIDIKAN'!V86</f>
        <v>1</v>
      </c>
      <c r="FA14" s="111"/>
      <c r="FB14" s="111">
        <f>'KALENDER PENDIDIKAN'!W86</f>
        <v>1</v>
      </c>
      <c r="FC14" s="111"/>
      <c r="FD14" s="111">
        <f>'KALENDER PENDIDIKAN'!X86</f>
        <v>1</v>
      </c>
      <c r="FE14" s="111"/>
      <c r="FF14" s="111">
        <f>'KALENDER PENDIDIKAN'!Y86</f>
        <v>0</v>
      </c>
      <c r="FG14" s="111"/>
      <c r="FH14" s="111">
        <f>'KALENDER PENDIDIKAN'!Z86</f>
        <v>1</v>
      </c>
      <c r="FI14" s="111"/>
      <c r="FJ14" s="111">
        <f>'KALENDER PENDIDIKAN'!AA86</f>
        <v>1</v>
      </c>
      <c r="FK14" s="111"/>
      <c r="FL14" s="111">
        <f>'KALENDER PENDIDIKAN'!AB86</f>
        <v>1</v>
      </c>
      <c r="FM14" s="111"/>
      <c r="FN14" s="111">
        <f>'KALENDER PENDIDIKAN'!AC86</f>
        <v>1</v>
      </c>
      <c r="FO14" s="111"/>
      <c r="FP14" s="111">
        <f>'KALENDER PENDIDIKAN'!AD86</f>
        <v>0</v>
      </c>
      <c r="FQ14" s="111"/>
      <c r="FR14" s="111">
        <f>'KALENDER PENDIDIKAN'!AE86</f>
        <v>0</v>
      </c>
      <c r="FS14" s="111"/>
      <c r="FT14" s="111">
        <f>'KALENDER PENDIDIKAN'!AF86</f>
        <v>0</v>
      </c>
      <c r="FU14" s="111"/>
      <c r="FV14" s="111">
        <f>'KALENDER PENDIDIKAN'!AG86</f>
        <v>0</v>
      </c>
      <c r="FW14" s="111"/>
      <c r="FX14" s="111">
        <f>'KALENDER PENDIDIKAN'!AH86</f>
        <v>0</v>
      </c>
      <c r="FY14" s="111"/>
      <c r="FZ14" s="111">
        <f>'KALENDER PENDIDIKAN'!AI86</f>
        <v>0</v>
      </c>
      <c r="GA14" s="111"/>
      <c r="GB14" s="111">
        <f>'KALENDER PENDIDIKAN'!AJ86</f>
        <v>0</v>
      </c>
      <c r="GC14" s="111"/>
      <c r="GD14" s="111">
        <f>'KALENDER PENDIDIKAN'!AK86</f>
        <v>0</v>
      </c>
      <c r="GE14" s="111"/>
      <c r="GF14" s="111">
        <v>4</v>
      </c>
      <c r="GH14" s="103" t="str">
        <f t="shared" si="107"/>
        <v>Hide</v>
      </c>
    </row>
    <row r="15" spans="1:196" x14ac:dyDescent="0.35">
      <c r="A15" s="118" t="str">
        <f>PROTA!C15</f>
        <v>3</v>
      </c>
      <c r="B15" s="118">
        <f>PROTA!C16</f>
        <v>0</v>
      </c>
      <c r="C15" s="118">
        <f>PROTA!E15</f>
        <v>93</v>
      </c>
      <c r="D15" s="132" t="str">
        <f>IF(AR15&gt;0,AR15,"")</f>
        <v/>
      </c>
      <c r="E15" s="132" t="str">
        <f>IF(AT15&gt;0,AT15,"")</f>
        <v/>
      </c>
      <c r="F15" s="132" t="str">
        <f>IF(AV15&gt;0,AV15,"")</f>
        <v/>
      </c>
      <c r="G15" s="132" t="str">
        <f>IF(AX15&gt;0,AX15,"")</f>
        <v/>
      </c>
      <c r="H15" s="132" t="str">
        <f>IF(AZ15&gt;0,AZ15,"")</f>
        <v/>
      </c>
      <c r="I15" s="132" t="str">
        <f>IF(BB15&gt;0,BB15,"")</f>
        <v/>
      </c>
      <c r="J15" s="132" t="str">
        <f>IF(BD15&gt;0,BD15,"")</f>
        <v/>
      </c>
      <c r="K15" s="132" t="str">
        <f>IF(BF15&gt;0,BF15,"")</f>
        <v/>
      </c>
      <c r="L15" s="132" t="str">
        <f>IF(BH15&gt;0,BH15,"")</f>
        <v/>
      </c>
      <c r="M15" s="132" t="str">
        <f>IF(BJ15&gt;0,BJ15,"")</f>
        <v/>
      </c>
      <c r="N15" s="132" t="str">
        <f>IF(BL15&gt;0,BL15,"")</f>
        <v/>
      </c>
      <c r="O15" s="132" t="str">
        <f>IF(BN15&gt;0,BN15,"")</f>
        <v/>
      </c>
      <c r="P15" s="132" t="str">
        <f>IF(BP15&gt;0,BP15,"")</f>
        <v/>
      </c>
      <c r="Q15" s="132" t="str">
        <f>IF(BR15&gt;0,BR15,"")</f>
        <v/>
      </c>
      <c r="R15" s="132" t="str">
        <f>IF(BT15&gt;0,BT15,"")</f>
        <v/>
      </c>
      <c r="S15" s="132" t="str">
        <f>IF(BV15&gt;0,BV15,"")</f>
        <v/>
      </c>
      <c r="T15" s="132" t="str">
        <f>IF(BX15&gt;0,BX15,"")</f>
        <v/>
      </c>
      <c r="U15" s="132" t="str">
        <f>IF(BZ15&gt;0,BZ15,"")</f>
        <v/>
      </c>
      <c r="V15" s="132" t="str">
        <f>IF(CB15&gt;0,CB15,"")</f>
        <v/>
      </c>
      <c r="W15" s="132" t="str">
        <f>IF(CD15&gt;0,CD15,"")</f>
        <v/>
      </c>
      <c r="X15" s="132" t="str">
        <f>IF(CF15&gt;0,CF15,"")</f>
        <v/>
      </c>
      <c r="Y15" s="132" t="str">
        <f>IF(CH15&gt;0,CH15,"")</f>
        <v/>
      </c>
      <c r="Z15" s="132" t="str">
        <f>IF(CJ15&gt;0,CJ15,"")</f>
        <v/>
      </c>
      <c r="AA15" s="132" t="str">
        <f>IF(CL15&gt;0,CL15,"")</f>
        <v/>
      </c>
      <c r="AB15" s="132" t="str">
        <f>IF(CN15&gt;0,CN15,"")</f>
        <v/>
      </c>
      <c r="AC15" s="132" t="str">
        <f>IF(CP15&gt;0,CP15,"")</f>
        <v/>
      </c>
      <c r="AD15" s="132" t="str">
        <f>IF(CR15&gt;0,CR15,"")</f>
        <v/>
      </c>
      <c r="AE15" s="132" t="str">
        <f>IF(CT15&gt;0,CT15,"")</f>
        <v/>
      </c>
      <c r="AF15" s="132" t="str">
        <f>IF(CV15&gt;0,CV15,"")</f>
        <v/>
      </c>
      <c r="AG15" s="132" t="str">
        <f>IF(CX15&gt;0,CX15,"")</f>
        <v/>
      </c>
      <c r="AH15" s="132" t="str">
        <f>IF(CZ15&gt;0,CZ15,"")</f>
        <v/>
      </c>
      <c r="AI15" s="132" t="str">
        <f>IF(DB15&gt;0,DB15,"")</f>
        <v/>
      </c>
      <c r="AJ15" s="132" t="str">
        <f>IF(DD15&gt;0,DD15,"")</f>
        <v/>
      </c>
      <c r="AK15" s="132" t="str">
        <f>IF(DF15&gt;0,DF15,"")</f>
        <v/>
      </c>
      <c r="AL15" s="132" t="str">
        <f>IF(DH15&gt;0,DH15,"")</f>
        <v/>
      </c>
      <c r="AM15" s="132" t="str">
        <f>IF(DJ15&gt;0,DJ15,"")</f>
        <v/>
      </c>
      <c r="AN15" s="40"/>
      <c r="AO15" s="21"/>
      <c r="AP15">
        <f t="shared" si="0"/>
        <v>93</v>
      </c>
      <c r="AQ15" s="111">
        <f t="shared" si="1"/>
        <v>93</v>
      </c>
      <c r="AR15" s="111">
        <f>IF(DL15&gt;0,IF(AND(AQ13=0,AR13=0),IF(AQ15&lt;=$AQ$6,IF(SUM(AR11:AR13)&lt;&gt;$AQ$6,AQ15,0),$AQ$6),IF(AQ13&lt;&gt;$AP$13,IF(AND(AQ15&lt;$AQ$6,AR13&lt;$AQ$6),IF($AQ$6-SUM(AR11:AR13)&gt;AQ15,AQ15,$AQ$6-SUM(AR11:AR13)),$AQ$6-AR13),IF($AQ$6-SUM(AR11:AR13)&gt;AQ15,AQ15,IF(AQ15=$AP$15,$AQ$6-SUM(AR11:AR13),0)))),0)</f>
        <v>0</v>
      </c>
      <c r="AS15" s="111">
        <f t="shared" ref="AS15:AS18" si="178">AQ15-AR15</f>
        <v>93</v>
      </c>
      <c r="AT15" s="111">
        <f t="shared" ref="AT15" si="179">IF(DN15&gt;0,IF(AND(AS13=0,AT13=0),IF(AS15&lt;=$AQ$6,IF(SUM(AT11:AT13)&lt;&gt;$AQ$6,AS15,0),$AQ$6),IF(AS13&lt;&gt;$AP$13,IF(AND(AS15&lt;$AQ$6,AT13&lt;$AQ$6),IF($AQ$6-SUM(AT11:AT13)&gt;AS15,AS15,$AQ$6-SUM(AT11:AT13)),$AQ$6-AT13),IF($AQ$6-SUM(AT11:AT13)&gt;AS15,AS15,IF(AS15=$AP$15,$AQ$6-SUM(AT11:AT13),0)))),0)</f>
        <v>0</v>
      </c>
      <c r="AU15" s="111">
        <f t="shared" ref="AU15" si="180">AS15-AT15</f>
        <v>93</v>
      </c>
      <c r="AV15" s="111">
        <f t="shared" ref="AV15" si="181">IF(DP15&gt;0,IF(AND(AU13=0,AV13=0),IF(AU15&lt;=$AQ$6,IF(SUM(AV11:AV13)&lt;&gt;$AQ$6,AU15,0),$AQ$6),IF(AU13&lt;&gt;$AP$13,IF(AND(AU15&lt;$AQ$6,AV13&lt;$AQ$6),IF($AQ$6-SUM(AV11:AV13)&gt;AU15,AU15,$AQ$6-SUM(AV11:AV13)),$AQ$6-AV13),IF($AQ$6-SUM(AV11:AV13)&gt;AU15,AU15,IF(AU15=$AP$15,$AQ$6-SUM(AV11:AV13),0)))),0)</f>
        <v>0</v>
      </c>
      <c r="AW15" s="111">
        <f t="shared" ref="AW15" si="182">AU15-AV15</f>
        <v>93</v>
      </c>
      <c r="AX15" s="111">
        <f t="shared" ref="AX15" si="183">IF(DR15&gt;0,IF(AND(AW13=0,AX13=0),IF(AW15&lt;=$AQ$6,IF(SUM(AX11:AX13)&lt;&gt;$AQ$6,AW15,0),$AQ$6),IF(AW13&lt;&gt;$AP$13,IF(AND(AW15&lt;$AQ$6,AX13&lt;$AQ$6),IF($AQ$6-SUM(AX11:AX13)&gt;AW15,AW15,$AQ$6-SUM(AX11:AX13)),$AQ$6-AX13),IF($AQ$6-SUM(AX11:AX13)&gt;AW15,AW15,IF(AW15=$AP$15,$AQ$6-SUM(AX11:AX13),0)))),0)</f>
        <v>0</v>
      </c>
      <c r="AY15" s="111">
        <f t="shared" ref="AY15" si="184">AW15-AX15</f>
        <v>93</v>
      </c>
      <c r="AZ15" s="111">
        <f t="shared" ref="AZ15" si="185">IF(DT15&gt;0,IF(AND(AY13=0,AZ13=0),IF(AY15&lt;=$AQ$6,IF(SUM(AZ11:AZ13)&lt;&gt;$AQ$6,AY15,0),$AQ$6),IF(AY13&lt;&gt;$AP$13,IF(AND(AY15&lt;$AQ$6,AZ13&lt;$AQ$6),IF($AQ$6-SUM(AZ11:AZ13)&gt;AY15,AY15,$AQ$6-SUM(AZ11:AZ13)),$AQ$6-AZ13),IF($AQ$6-SUM(AZ11:AZ13)&gt;AY15,AY15,IF(AY15=$AP$15,$AQ$6-SUM(AZ11:AZ13),0)))),0)</f>
        <v>0</v>
      </c>
      <c r="BA15" s="111">
        <f t="shared" ref="BA15" si="186">AY15-AZ15</f>
        <v>93</v>
      </c>
      <c r="BB15" s="111">
        <f t="shared" ref="BB15" si="187">IF(DV15&gt;0,IF(AND(BA13=0,BB13=0),IF(BA15&lt;=$AQ$6,IF(SUM(BB11:BB13)&lt;&gt;$AQ$6,BA15,0),$AQ$6),IF(BA13&lt;&gt;$AP$13,IF(AND(BA15&lt;$AQ$6,BB13&lt;$AQ$6),IF($AQ$6-SUM(BB11:BB13)&gt;BA15,BA15,$AQ$6-SUM(BB11:BB13)),$AQ$6-BB13),IF($AQ$6-SUM(BB11:BB13)&gt;BA15,BA15,IF(BA15=$AP$15,$AQ$6-SUM(BB11:BB13),0)))),0)</f>
        <v>0</v>
      </c>
      <c r="BC15" s="111">
        <f t="shared" ref="BC15" si="188">BA15-BB15</f>
        <v>93</v>
      </c>
      <c r="BD15" s="111">
        <f t="shared" ref="BD15" si="189">IF(DX15&gt;0,IF(AND(BC13=0,BD13=0),IF(BC15&lt;=$AQ$6,IF(SUM(BD11:BD13)&lt;&gt;$AQ$6,BC15,0),$AQ$6),IF(BC13&lt;&gt;$AP$13,IF(AND(BC15&lt;$AQ$6,BD13&lt;$AQ$6),IF($AQ$6-SUM(BD11:BD13)&gt;BC15,BC15,$AQ$6-SUM(BD11:BD13)),$AQ$6-BD13),IF($AQ$6-SUM(BD11:BD13)&gt;BC15,BC15,IF(BC15=$AP$15,$AQ$6-SUM(BD11:BD13),0)))),0)</f>
        <v>0</v>
      </c>
      <c r="BE15" s="111">
        <f t="shared" ref="BE15" si="190">BC15-BD15</f>
        <v>93</v>
      </c>
      <c r="BF15" s="111">
        <f t="shared" ref="BF15" si="191">IF(DZ15&gt;0,IF(AND(BE13=0,BF13=0),IF(BE15&lt;=$AQ$6,IF(SUM(BF11:BF13)&lt;&gt;$AQ$6,BE15,0),$AQ$6),IF(BE13&lt;&gt;$AP$13,IF(AND(BE15&lt;$AQ$6,BF13&lt;$AQ$6),IF($AQ$6-SUM(BF11:BF13)&gt;BE15,BE15,$AQ$6-SUM(BF11:BF13)),$AQ$6-BF13),IF($AQ$6-SUM(BF11:BF13)&gt;BE15,BE15,IF(BE15=$AP$15,$AQ$6-SUM(BF11:BF13),0)))),0)</f>
        <v>0</v>
      </c>
      <c r="BG15" s="111">
        <f t="shared" ref="BG15" si="192">BE15-BF15</f>
        <v>93</v>
      </c>
      <c r="BH15" s="111">
        <f t="shared" ref="BH15" si="193">IF(EB15&gt;0,IF(AND(BG13=0,BH13=0),IF(BG15&lt;=$AQ$6,IF(SUM(BH11:BH13)&lt;&gt;$AQ$6,BG15,0),$AQ$6),IF(BG13&lt;&gt;$AP$13,IF(AND(BG15&lt;$AQ$6,BH13&lt;$AQ$6),IF($AQ$6-SUM(BH11:BH13)&gt;BG15,BG15,$AQ$6-SUM(BH11:BH13)),$AQ$6-BH13),IF($AQ$6-SUM(BH11:BH13)&gt;BG15,BG15,IF(BG15=$AP$15,$AQ$6-SUM(BH11:BH13),0)))),0)</f>
        <v>0</v>
      </c>
      <c r="BI15" s="111">
        <f t="shared" ref="BI15" si="194">BG15-BH15</f>
        <v>93</v>
      </c>
      <c r="BJ15" s="111">
        <f t="shared" ref="BJ15" si="195">IF(ED15&gt;0,IF(AND(BI13=0,BJ13=0),IF(BI15&lt;=$AQ$6,IF(SUM(BJ11:BJ13)&lt;&gt;$AQ$6,BI15,0),$AQ$6),IF(BI13&lt;&gt;$AP$13,IF(AND(BI15&lt;$AQ$6,BJ13&lt;$AQ$6),IF($AQ$6-SUM(BJ11:BJ13)&gt;BI15,BI15,$AQ$6-SUM(BJ11:BJ13)),$AQ$6-BJ13),IF($AQ$6-SUM(BJ11:BJ13)&gt;BI15,BI15,IF(BI15=$AP$15,$AQ$6-SUM(BJ11:BJ13),0)))),0)</f>
        <v>0</v>
      </c>
      <c r="BK15" s="111">
        <f t="shared" ref="BK15" si="196">BI15-BJ15</f>
        <v>93</v>
      </c>
      <c r="BL15" s="111">
        <f t="shared" ref="BL15" si="197">IF(EF15&gt;0,IF(AND(BK13=0,BL13=0),IF(BK15&lt;=$AQ$6,IF(SUM(BL11:BL13)&lt;&gt;$AQ$6,BK15,0),$AQ$6),IF(BK13&lt;&gt;$AP$13,IF(AND(BK15&lt;$AQ$6,BL13&lt;$AQ$6),IF($AQ$6-SUM(BL11:BL13)&gt;BK15,BK15,$AQ$6-SUM(BL11:BL13)),$AQ$6-BL13),IF($AQ$6-SUM(BL11:BL13)&gt;BK15,BK15,IF(BK15=$AP$15,$AQ$6-SUM(BL11:BL13),0)))),0)</f>
        <v>0</v>
      </c>
      <c r="BM15" s="111">
        <f t="shared" ref="BM15" si="198">BK15-BL15</f>
        <v>93</v>
      </c>
      <c r="BN15" s="111">
        <f t="shared" ref="BN15" si="199">IF(EH15&gt;0,IF(AND(BM13=0,BN13=0),IF(BM15&lt;=$AQ$6,IF(SUM(BN11:BN13)&lt;&gt;$AQ$6,BM15,0),$AQ$6),IF(BM13&lt;&gt;$AP$13,IF(AND(BM15&lt;$AQ$6,BN13&lt;$AQ$6),IF($AQ$6-SUM(BN11:BN13)&gt;BM15,BM15,$AQ$6-SUM(BN11:BN13)),$AQ$6-BN13),IF($AQ$6-SUM(BN11:BN13)&gt;BM15,BM15,IF(BM15=$AP$15,$AQ$6-SUM(BN11:BN13),0)))),0)</f>
        <v>0</v>
      </c>
      <c r="BO15" s="111">
        <f t="shared" ref="BO15" si="200">BM15-BN15</f>
        <v>93</v>
      </c>
      <c r="BP15" s="111">
        <f t="shared" ref="BP15" si="201">IF(EJ15&gt;0,IF(AND(BO13=0,BP13=0),IF(BO15&lt;=$AQ$6,IF(SUM(BP11:BP13)&lt;&gt;$AQ$6,BO15,0),$AQ$6),IF(BO13&lt;&gt;$AP$13,IF(AND(BO15&lt;$AQ$6,BP13&lt;$AQ$6),IF($AQ$6-SUM(BP11:BP13)&gt;BO15,BO15,$AQ$6-SUM(BP11:BP13)),$AQ$6-BP13),IF($AQ$6-SUM(BP11:BP13)&gt;BO15,BO15,IF(BO15=$AP$15,$AQ$6-SUM(BP11:BP13),0)))),0)</f>
        <v>0</v>
      </c>
      <c r="BQ15" s="111">
        <f t="shared" ref="BQ15" si="202">BO15-BP15</f>
        <v>93</v>
      </c>
      <c r="BR15" s="111">
        <f t="shared" ref="BR15" si="203">IF(EL15&gt;0,IF(AND(BQ13=0,BR13=0),IF(BQ15&lt;=$AQ$6,IF(SUM(BR11:BR13)&lt;&gt;$AQ$6,BQ15,0),$AQ$6),IF(BQ13&lt;&gt;$AP$13,IF(AND(BQ15&lt;$AQ$6,BR13&lt;$AQ$6),IF($AQ$6-SUM(BR11:BR13)&gt;BQ15,BQ15,$AQ$6-SUM(BR11:BR13)),$AQ$6-BR13),IF($AQ$6-SUM(BR11:BR13)&gt;BQ15,BQ15,IF(BQ15=$AP$15,$AQ$6-SUM(BR11:BR13),0)))),0)</f>
        <v>0</v>
      </c>
      <c r="BS15" s="111">
        <f t="shared" ref="BS15" si="204">BQ15-BR15</f>
        <v>93</v>
      </c>
      <c r="BT15" s="111">
        <f t="shared" ref="BT15" si="205">IF(EN15&gt;0,IF(AND(BS13=0,BT13=0),IF(BS15&lt;=$AQ$6,IF(SUM(BT11:BT13)&lt;&gt;$AQ$6,BS15,0),$AQ$6),IF(BS13&lt;&gt;$AP$13,IF(AND(BS15&lt;$AQ$6,BT13&lt;$AQ$6),IF($AQ$6-SUM(BT11:BT13)&gt;BS15,BS15,$AQ$6-SUM(BT11:BT13)),$AQ$6-BT13),IF($AQ$6-SUM(BT11:BT13)&gt;BS15,BS15,IF(BS15=$AP$15,$AQ$6-SUM(BT11:BT13),0)))),0)</f>
        <v>0</v>
      </c>
      <c r="BU15" s="111">
        <f t="shared" ref="BU15" si="206">BS15-BT15</f>
        <v>93</v>
      </c>
      <c r="BV15" s="111">
        <f t="shared" ref="BV15" si="207">IF(EP15&gt;0,IF(AND(BU13=0,BV13=0),IF(BU15&lt;=$AQ$6,IF(SUM(BV11:BV13)&lt;&gt;$AQ$6,BU15,0),$AQ$6),IF(BU13&lt;&gt;$AP$13,IF(AND(BU15&lt;$AQ$6,BV13&lt;$AQ$6),IF($AQ$6-SUM(BV11:BV13)&gt;BU15,BU15,$AQ$6-SUM(BV11:BV13)),$AQ$6-BV13),IF($AQ$6-SUM(BV11:BV13)&gt;BU15,BU15,IF(BU15=$AP$15,$AQ$6-SUM(BV11:BV13),0)))),0)</f>
        <v>0</v>
      </c>
      <c r="BW15" s="111">
        <f t="shared" ref="BW15" si="208">BU15-BV15</f>
        <v>93</v>
      </c>
      <c r="BX15" s="111">
        <f t="shared" ref="BX15" si="209">IF(ER15&gt;0,IF(AND(BW13=0,BX13=0),IF(BW15&lt;=$AQ$6,IF(SUM(BX11:BX13)&lt;&gt;$AQ$6,BW15,0),$AQ$6),IF(BW13&lt;&gt;$AP$13,IF(AND(BW15&lt;$AQ$6,BX13&lt;$AQ$6),IF($AQ$6-SUM(BX11:BX13)&gt;BW15,BW15,$AQ$6-SUM(BX11:BX13)),$AQ$6-BX13),IF($AQ$6-SUM(BX11:BX13)&gt;BW15,BW15,IF(BW15=$AP$15,$AQ$6-SUM(BX11:BX13),0)))),0)</f>
        <v>0</v>
      </c>
      <c r="BY15" s="111">
        <f t="shared" ref="BY15" si="210">BW15-BX15</f>
        <v>93</v>
      </c>
      <c r="BZ15" s="111">
        <f t="shared" ref="BZ15" si="211">IF(ET15&gt;0,IF(AND(BY13=0,BZ13=0),IF(BY15&lt;=$AQ$6,IF(SUM(BZ11:BZ13)&lt;&gt;$AQ$6,BY15,0),$AQ$6),IF(BY13&lt;&gt;$AP$13,IF(AND(BY15&lt;$AQ$6,BZ13&lt;$AQ$6),IF($AQ$6-SUM(BZ11:BZ13)&gt;BY15,BY15,$AQ$6-SUM(BZ11:BZ13)),$AQ$6-BZ13),IF($AQ$6-SUM(BZ11:BZ13)&gt;BY15,BY15,IF(BY15=$AP$15,$AQ$6-SUM(BZ11:BZ13),0)))),0)</f>
        <v>0</v>
      </c>
      <c r="CA15" s="111">
        <f t="shared" ref="CA15" si="212">BY15-BZ15</f>
        <v>93</v>
      </c>
      <c r="CB15" s="111">
        <f t="shared" ref="CB15" si="213">IF(EV15&gt;0,IF(AND(CA13=0,CB13=0),IF(CA15&lt;=$AQ$6,IF(SUM(CB11:CB13)&lt;&gt;$AQ$6,CA15,0),$AQ$6),IF(CA13&lt;&gt;$AP$13,IF(AND(CA15&lt;$AQ$6,CB13&lt;$AQ$6),IF($AQ$6-SUM(CB11:CB13)&gt;CA15,CA15,$AQ$6-SUM(CB11:CB13)),$AQ$6-CB13),IF($AQ$6-SUM(CB11:CB13)&gt;CA15,CA15,IF(CA15=$AP$15,$AQ$6-SUM(CB11:CB13),0)))),0)</f>
        <v>0</v>
      </c>
      <c r="CC15" s="111">
        <f t="shared" ref="CC15" si="214">CA15-CB15</f>
        <v>93</v>
      </c>
      <c r="CD15" s="111">
        <f t="shared" ref="CD15" si="215">IF(EX15&gt;0,IF(AND(CC13=0,CD13=0),IF(CC15&lt;=$AQ$6,IF(SUM(CD11:CD13)&lt;&gt;$AQ$6,CC15,0),$AQ$6),IF(CC13&lt;&gt;$AP$13,IF(AND(CC15&lt;$AQ$6,CD13&lt;$AQ$6),IF($AQ$6-SUM(CD11:CD13)&gt;CC15,CC15,$AQ$6-SUM(CD11:CD13)),$AQ$6-CD13),IF($AQ$6-SUM(CD11:CD13)&gt;CC15,CC15,IF(CC15=$AP$15,$AQ$6-SUM(CD11:CD13),0)))),0)</f>
        <v>0</v>
      </c>
      <c r="CE15" s="111">
        <f t="shared" ref="CE15" si="216">CC15-CD15</f>
        <v>93</v>
      </c>
      <c r="CF15" s="111">
        <f t="shared" ref="CF15" si="217">IF(EZ15&gt;0,IF(AND(CE13=0,CF13=0),IF(CE15&lt;=$AQ$6,IF(SUM(CF11:CF13)&lt;&gt;$AQ$6,CE15,0),$AQ$6),IF(CE13&lt;&gt;$AP$13,IF(AND(CE15&lt;$AQ$6,CF13&lt;$AQ$6),IF($AQ$6-SUM(CF11:CF13)&gt;CE15,CE15,$AQ$6-SUM(CF11:CF13)),$AQ$6-CF13),IF($AQ$6-SUM(CF11:CF13)&gt;CE15,CE15,IF(CE15=$AP$15,$AQ$6-SUM(CF11:CF13),0)))),0)</f>
        <v>0</v>
      </c>
      <c r="CG15" s="111">
        <f t="shared" ref="CG15" si="218">CE15-CF15</f>
        <v>93</v>
      </c>
      <c r="CH15" s="111">
        <f t="shared" ref="CH15" si="219">IF(FB15&gt;0,IF(AND(CG13=0,CH13=0),IF(CG15&lt;=$AQ$6,IF(SUM(CH11:CH13)&lt;&gt;$AQ$6,CG15,0),$AQ$6),IF(CG13&lt;&gt;$AP$13,IF(AND(CG15&lt;$AQ$6,CH13&lt;$AQ$6),IF($AQ$6-SUM(CH11:CH13)&gt;CG15,CG15,$AQ$6-SUM(CH11:CH13)),$AQ$6-CH13),IF($AQ$6-SUM(CH11:CH13)&gt;CG15,CG15,IF(CG15=$AP$15,$AQ$6-SUM(CH11:CH13),0)))),0)</f>
        <v>0</v>
      </c>
      <c r="CI15" s="111">
        <f t="shared" ref="CI15" si="220">CG15-CH15</f>
        <v>93</v>
      </c>
      <c r="CJ15" s="111">
        <f t="shared" ref="CJ15" si="221">IF(FD15&gt;0,IF(AND(CI13=0,CJ13=0),IF(CI15&lt;=$AQ$6,IF(SUM(CJ11:CJ13)&lt;&gt;$AQ$6,CI15,0),$AQ$6),IF(CI13&lt;&gt;$AP$13,IF(AND(CI15&lt;$AQ$6,CJ13&lt;$AQ$6),IF($AQ$6-SUM(CJ11:CJ13)&gt;CI15,CI15,$AQ$6-SUM(CJ11:CJ13)),$AQ$6-CJ13),IF($AQ$6-SUM(CJ11:CJ13)&gt;CI15,CI15,IF(CI15=$AP$15,$AQ$6-SUM(CJ11:CJ13),0)))),0)</f>
        <v>0</v>
      </c>
      <c r="CK15" s="111">
        <f t="shared" ref="CK15" si="222">CI15-CJ15</f>
        <v>93</v>
      </c>
      <c r="CL15" s="111">
        <f t="shared" ref="CL15" si="223">IF(FF15&gt;0,IF(AND(CK13=0,CL13=0),IF(CK15&lt;=$AQ$6,IF(SUM(CL11:CL13)&lt;&gt;$AQ$6,CK15,0),$AQ$6),IF(CK13&lt;&gt;$AP$13,IF(AND(CK15&lt;$AQ$6,CL13&lt;$AQ$6),IF($AQ$6-SUM(CL11:CL13)&gt;CK15,CK15,$AQ$6-SUM(CL11:CL13)),$AQ$6-CL13),IF($AQ$6-SUM(CL11:CL13)&gt;CK15,CK15,IF(CK15=$AP$15,$AQ$6-SUM(CL11:CL13),0)))),0)</f>
        <v>0</v>
      </c>
      <c r="CM15" s="111">
        <f t="shared" ref="CM15" si="224">CK15-CL15</f>
        <v>93</v>
      </c>
      <c r="CN15" s="111">
        <f t="shared" ref="CN15" si="225">IF(FH15&gt;0,IF(AND(CM13=0,CN13=0),IF(CM15&lt;=$AQ$6,IF(SUM(CN11:CN13)&lt;&gt;$AQ$6,CM15,0),$AQ$6),IF(CM13&lt;&gt;$AP$13,IF(AND(CM15&lt;$AQ$6,CN13&lt;$AQ$6),IF($AQ$6-SUM(CN11:CN13)&gt;CM15,CM15,$AQ$6-SUM(CN11:CN13)),$AQ$6-CN13),IF($AQ$6-SUM(CN11:CN13)&gt;CM15,CM15,IF(CM15=$AP$15,$AQ$6-SUM(CN11:CN13),0)))),0)</f>
        <v>0</v>
      </c>
      <c r="CO15" s="111">
        <f t="shared" ref="CO15" si="226">CM15-CN15</f>
        <v>93</v>
      </c>
      <c r="CP15" s="111">
        <f t="shared" ref="CP15" si="227">IF(FJ15&gt;0,IF(AND(CO13=0,CP13=0),IF(CO15&lt;=$AQ$6,IF(SUM(CP11:CP13)&lt;&gt;$AQ$6,CO15,0),$AQ$6),IF(CO13&lt;&gt;$AP$13,IF(AND(CO15&lt;$AQ$6,CP13&lt;$AQ$6),IF($AQ$6-SUM(CP11:CP13)&gt;CO15,CO15,$AQ$6-SUM(CP11:CP13)),$AQ$6-CP13),IF($AQ$6-SUM(CP11:CP13)&gt;CO15,CO15,IF(CO15=$AP$15,$AQ$6-SUM(CP11:CP13),0)))),0)</f>
        <v>0</v>
      </c>
      <c r="CQ15" s="111">
        <f t="shared" ref="CQ15" si="228">CO15-CP15</f>
        <v>93</v>
      </c>
      <c r="CR15" s="111">
        <f t="shared" ref="CR15" si="229">IF(FL15&gt;0,IF(AND(CQ13=0,CR13=0),IF(CQ15&lt;=$AQ$6,IF(SUM(CR11:CR13)&lt;&gt;$AQ$6,CQ15,0),$AQ$6),IF(CQ13&lt;&gt;$AP$13,IF(AND(CQ15&lt;$AQ$6,CR13&lt;$AQ$6),IF($AQ$6-SUM(CR11:CR13)&gt;CQ15,CQ15,$AQ$6-SUM(CR11:CR13)),$AQ$6-CR13),IF($AQ$6-SUM(CR11:CR13)&gt;CQ15,CQ15,IF(CQ15=$AP$15,$AQ$6-SUM(CR11:CR13),0)))),0)</f>
        <v>0</v>
      </c>
      <c r="CS15" s="111">
        <f t="shared" ref="CS15" si="230">CQ15-CR15</f>
        <v>93</v>
      </c>
      <c r="CT15" s="111">
        <f t="shared" ref="CT15" si="231">IF(FN15&gt;0,IF(AND(CS13=0,CT13=0),IF(CS15&lt;=$AQ$6,IF(SUM(CT11:CT13)&lt;&gt;$AQ$6,CS15,0),$AQ$6),IF(CS13&lt;&gt;$AP$13,IF(AND(CS15&lt;$AQ$6,CT13&lt;$AQ$6),IF($AQ$6-SUM(CT11:CT13)&gt;CS15,CS15,$AQ$6-SUM(CT11:CT13)),$AQ$6-CT13),IF($AQ$6-SUM(CT11:CT13)&gt;CS15,CS15,IF(CS15=$AP$15,$AQ$6-SUM(CT11:CT13),0)))),0)</f>
        <v>0</v>
      </c>
      <c r="CU15" s="111">
        <f t="shared" ref="CU15" si="232">CS15-CT15</f>
        <v>93</v>
      </c>
      <c r="CV15" s="111">
        <f t="shared" ref="CV15" si="233">IF(FP15&gt;0,IF(AND(CU13=0,CV13=0),IF(CU15&lt;=$AQ$6,IF(SUM(CV11:CV13)&lt;&gt;$AQ$6,CU15,0),$AQ$6),IF(CU13&lt;&gt;$AP$13,IF(AND(CU15&lt;$AQ$6,CV13&lt;$AQ$6),IF($AQ$6-SUM(CV11:CV13)&gt;CU15,CU15,$AQ$6-SUM(CV11:CV13)),$AQ$6-CV13),IF($AQ$6-SUM(CV11:CV13)&gt;CU15,CU15,IF(CU15=$AP$15,$AQ$6-SUM(CV11:CV13),0)))),0)</f>
        <v>0</v>
      </c>
      <c r="CW15" s="111">
        <f t="shared" ref="CW15" si="234">CU15-CV15</f>
        <v>93</v>
      </c>
      <c r="CX15" s="111">
        <f t="shared" ref="CX15" si="235">IF(FR15&gt;0,IF(AND(CW13=0,CX13=0),IF(CW15&lt;=$AQ$6,IF(SUM(CX11:CX13)&lt;&gt;$AQ$6,CW15,0),$AQ$6),IF(CW13&lt;&gt;$AP$13,IF(AND(CW15&lt;$AQ$6,CX13&lt;$AQ$6),IF($AQ$6-SUM(CX11:CX13)&gt;CW15,CW15,$AQ$6-SUM(CX11:CX13)),$AQ$6-CX13),IF($AQ$6-SUM(CX11:CX13)&gt;CW15,CW15,IF(CW15=$AP$15,$AQ$6-SUM(CX11:CX13),0)))),0)</f>
        <v>0</v>
      </c>
      <c r="CY15" s="111">
        <f t="shared" ref="CY15" si="236">CW15-CX15</f>
        <v>93</v>
      </c>
      <c r="CZ15" s="111">
        <f t="shared" ref="CZ15" si="237">IF(FT15&gt;0,IF(AND(CY13=0,CZ13=0),IF(CY15&lt;=$AQ$6,IF(SUM(CZ11:CZ13)&lt;&gt;$AQ$6,CY15,0),$AQ$6),IF(CY13&lt;&gt;$AP$13,IF(AND(CY15&lt;$AQ$6,CZ13&lt;$AQ$6),IF($AQ$6-SUM(CZ11:CZ13)&gt;CY15,CY15,$AQ$6-SUM(CZ11:CZ13)),$AQ$6-CZ13),IF($AQ$6-SUM(CZ11:CZ13)&gt;CY15,CY15,IF(CY15=$AP$15,$AQ$6-SUM(CZ11:CZ13),0)))),0)</f>
        <v>0</v>
      </c>
      <c r="DA15" s="111">
        <f t="shared" ref="DA15" si="238">CY15-CZ15</f>
        <v>93</v>
      </c>
      <c r="DB15" s="111">
        <f t="shared" ref="DB15" si="239">IF(FV15&gt;0,IF(AND(DA13=0,DB13=0),IF(DA15&lt;=$AQ$6,IF(SUM(DB11:DB13)&lt;&gt;$AQ$6,DA15,0),$AQ$6),IF(DA13&lt;&gt;$AP$13,IF(AND(DA15&lt;$AQ$6,DB13&lt;$AQ$6),IF($AQ$6-SUM(DB11:DB13)&gt;DA15,DA15,$AQ$6-SUM(DB11:DB13)),$AQ$6-DB13),IF($AQ$6-SUM(DB11:DB13)&gt;DA15,DA15,IF(DA15=$AP$15,$AQ$6-SUM(DB11:DB13),0)))),0)</f>
        <v>0</v>
      </c>
      <c r="DC15" s="111">
        <f t="shared" ref="DC15" si="240">DA15-DB15</f>
        <v>93</v>
      </c>
      <c r="DD15" s="111">
        <f t="shared" ref="DD15" si="241">IF(FX15&gt;0,IF(AND(DC13=0,DD13=0),IF(DC15&lt;=$AQ$6,IF(SUM(DD11:DD13)&lt;&gt;$AQ$6,DC15,0),$AQ$6),IF(DC13&lt;&gt;$AP$13,IF(AND(DC15&lt;$AQ$6,DD13&lt;$AQ$6),IF($AQ$6-SUM(DD11:DD13)&gt;DC15,DC15,$AQ$6-SUM(DD11:DD13)),$AQ$6-DD13),IF($AQ$6-SUM(DD11:DD13)&gt;DC15,DC15,IF(DC15=$AP$15,$AQ$6-SUM(DD11:DD13),0)))),0)</f>
        <v>0</v>
      </c>
      <c r="DE15" s="111">
        <f t="shared" ref="DE15" si="242">DC15-DD15</f>
        <v>93</v>
      </c>
      <c r="DF15" s="111">
        <f t="shared" ref="DF15" si="243">IF(FZ15&gt;0,IF(AND(DE13=0,DF13=0),IF(DE15&lt;=$AQ$6,IF(SUM(DF11:DF13)&lt;&gt;$AQ$6,DE15,0),$AQ$6),IF(DE13&lt;&gt;$AP$13,IF(AND(DE15&lt;$AQ$6,DF13&lt;$AQ$6),IF($AQ$6-SUM(DF11:DF13)&gt;DE15,DE15,$AQ$6-SUM(DF11:DF13)),$AQ$6-DF13),IF($AQ$6-SUM(DF11:DF13)&gt;DE15,DE15,IF(DE15=$AP$15,$AQ$6-SUM(DF11:DF13),0)))),0)</f>
        <v>0</v>
      </c>
      <c r="DG15" s="111">
        <f t="shared" ref="DG15" si="244">DE15-DF15</f>
        <v>93</v>
      </c>
      <c r="DH15" s="111">
        <f t="shared" ref="DH15" si="245">IF(GB15&gt;0,IF(AND(DG13=0,DH13=0),IF(DG15&lt;=$AQ$6,IF(SUM(DH11:DH13)&lt;&gt;$AQ$6,DG15,0),$AQ$6),IF(DG13&lt;&gt;$AP$13,IF(AND(DG15&lt;$AQ$6,DH13&lt;$AQ$6),IF($AQ$6-SUM(DH11:DH13)&gt;DG15,DG15,$AQ$6-SUM(DH11:DH13)),$AQ$6-DH13),IF($AQ$6-SUM(DH11:DH13)&gt;DG15,DG15,IF(DG15=$AP$15,$AQ$6-SUM(DH11:DH13),0)))),0)</f>
        <v>0</v>
      </c>
      <c r="DI15" s="111">
        <f t="shared" ref="DI15" si="246">DG15-DH15</f>
        <v>93</v>
      </c>
      <c r="DJ15" s="111">
        <f t="shared" ref="DJ15" si="247">IF(GD15&gt;0,IF(AND(DI13=0,DJ13=0),IF(DI15&lt;=$AQ$6,IF(SUM(DJ11:DJ13)&lt;&gt;$AQ$6,DI15,0),$AQ$6),IF(DI13&lt;&gt;$AP$13,IF(AND(DI15&lt;$AQ$6,DJ13&lt;$AQ$6),IF($AQ$6-SUM(DJ11:DJ13)&gt;DI15,DI15,$AQ$6-SUM(DJ11:DJ13)),$AQ$6-DJ13),IF($AQ$6-SUM(DJ11:DJ13)&gt;DI15,DI15,IF(DI15=$AP$15,$AQ$6-SUM(DJ11:DJ13),0)))),0)</f>
        <v>0</v>
      </c>
      <c r="DL15" s="111">
        <f>'KALENDER PENDIDIKAN'!B87</f>
        <v>0</v>
      </c>
      <c r="DM15" s="111"/>
      <c r="DN15" s="111">
        <f>'KALENDER PENDIDIKAN'!C87</f>
        <v>0</v>
      </c>
      <c r="DO15" s="111"/>
      <c r="DP15" s="111">
        <f>'KALENDER PENDIDIKAN'!D87</f>
        <v>0</v>
      </c>
      <c r="DQ15" s="111"/>
      <c r="DR15" s="111">
        <f>'KALENDER PENDIDIKAN'!E87</f>
        <v>1</v>
      </c>
      <c r="DS15" s="111"/>
      <c r="DT15" s="111">
        <f>'KALENDER PENDIDIKAN'!F87</f>
        <v>1</v>
      </c>
      <c r="DU15" s="111"/>
      <c r="DV15" s="111">
        <f>'KALENDER PENDIDIKAN'!G87</f>
        <v>0</v>
      </c>
      <c r="DW15" s="111"/>
      <c r="DX15" s="111">
        <f>'KALENDER PENDIDIKAN'!H87</f>
        <v>0</v>
      </c>
      <c r="DY15" s="111"/>
      <c r="DZ15" s="111">
        <f>'KALENDER PENDIDIKAN'!I87</f>
        <v>1</v>
      </c>
      <c r="EA15" s="111"/>
      <c r="EB15" s="111">
        <f>'KALENDER PENDIDIKAN'!J87</f>
        <v>1</v>
      </c>
      <c r="EC15" s="111"/>
      <c r="ED15" s="111">
        <f>'KALENDER PENDIDIKAN'!K87</f>
        <v>1</v>
      </c>
      <c r="EE15" s="111"/>
      <c r="EF15" s="111">
        <f>'KALENDER PENDIDIKAN'!L87</f>
        <v>1</v>
      </c>
      <c r="EG15" s="111"/>
      <c r="EH15" s="111">
        <f>'KALENDER PENDIDIKAN'!M87</f>
        <v>0</v>
      </c>
      <c r="EI15" s="111"/>
      <c r="EJ15" s="111">
        <f>'KALENDER PENDIDIKAN'!N87</f>
        <v>1</v>
      </c>
      <c r="EK15" s="111"/>
      <c r="EL15" s="111">
        <f>'KALENDER PENDIDIKAN'!O87</f>
        <v>1</v>
      </c>
      <c r="EM15" s="111"/>
      <c r="EN15" s="111">
        <f>'KALENDER PENDIDIKAN'!P87</f>
        <v>0</v>
      </c>
      <c r="EO15" s="111"/>
      <c r="EP15" s="111">
        <f>'KALENDER PENDIDIKAN'!Q87</f>
        <v>1</v>
      </c>
      <c r="EQ15" s="111"/>
      <c r="ER15" s="111">
        <f>'KALENDER PENDIDIKAN'!R87</f>
        <v>1</v>
      </c>
      <c r="ES15" s="111"/>
      <c r="ET15" s="111">
        <f>'KALENDER PENDIDIKAN'!S87</f>
        <v>0</v>
      </c>
      <c r="EU15" s="111"/>
      <c r="EV15" s="111">
        <f>'KALENDER PENDIDIKAN'!T87</f>
        <v>0</v>
      </c>
      <c r="EW15" s="111"/>
      <c r="EX15" s="111">
        <f>'KALENDER PENDIDIKAN'!U87</f>
        <v>1</v>
      </c>
      <c r="EY15" s="111"/>
      <c r="EZ15" s="111">
        <f>'KALENDER PENDIDIKAN'!V87</f>
        <v>1</v>
      </c>
      <c r="FA15" s="111"/>
      <c r="FB15" s="111">
        <f>'KALENDER PENDIDIKAN'!W87</f>
        <v>1</v>
      </c>
      <c r="FC15" s="111"/>
      <c r="FD15" s="111">
        <f>'KALENDER PENDIDIKAN'!X87</f>
        <v>1</v>
      </c>
      <c r="FE15" s="111"/>
      <c r="FF15" s="111">
        <f>'KALENDER PENDIDIKAN'!Y87</f>
        <v>0</v>
      </c>
      <c r="FG15" s="111"/>
      <c r="FH15" s="111">
        <f>'KALENDER PENDIDIKAN'!Z87</f>
        <v>1</v>
      </c>
      <c r="FI15" s="111"/>
      <c r="FJ15" s="111">
        <f>'KALENDER PENDIDIKAN'!AA87</f>
        <v>1</v>
      </c>
      <c r="FK15" s="111"/>
      <c r="FL15" s="111">
        <f>'KALENDER PENDIDIKAN'!AB87</f>
        <v>1</v>
      </c>
      <c r="FM15" s="111"/>
      <c r="FN15" s="111">
        <f>'KALENDER PENDIDIKAN'!AC87</f>
        <v>1</v>
      </c>
      <c r="FO15" s="111"/>
      <c r="FP15" s="111">
        <f>'KALENDER PENDIDIKAN'!AD87</f>
        <v>0</v>
      </c>
      <c r="FQ15" s="111"/>
      <c r="FR15" s="111">
        <f>'KALENDER PENDIDIKAN'!AE87</f>
        <v>0</v>
      </c>
      <c r="FS15" s="111"/>
      <c r="FT15" s="111">
        <f>'KALENDER PENDIDIKAN'!AF87</f>
        <v>0</v>
      </c>
      <c r="FU15" s="111"/>
      <c r="FV15" s="111">
        <f>'KALENDER PENDIDIKAN'!AG87</f>
        <v>0</v>
      </c>
      <c r="FW15" s="111"/>
      <c r="FX15" s="111">
        <f>'KALENDER PENDIDIKAN'!AH87</f>
        <v>0</v>
      </c>
      <c r="FY15" s="111"/>
      <c r="FZ15" s="111">
        <f>'KALENDER PENDIDIKAN'!AI87</f>
        <v>0</v>
      </c>
      <c r="GA15" s="111"/>
      <c r="GB15" s="111">
        <f>'KALENDER PENDIDIKAN'!AJ87</f>
        <v>0</v>
      </c>
      <c r="GC15" s="111"/>
      <c r="GD15" s="111">
        <f>'KALENDER PENDIDIKAN'!AK87</f>
        <v>0</v>
      </c>
      <c r="GE15" s="111"/>
      <c r="GF15" s="111">
        <v>5</v>
      </c>
      <c r="GH15" s="103" t="str">
        <f t="shared" si="107"/>
        <v>Show</v>
      </c>
    </row>
    <row r="16" spans="1:196" hidden="1" x14ac:dyDescent="0.35">
      <c r="A16" s="118"/>
      <c r="B16" s="118"/>
      <c r="C16" s="118"/>
      <c r="D16" s="132" t="str">
        <f t="shared" si="71"/>
        <v/>
      </c>
      <c r="E16" s="132" t="str">
        <f t="shared" si="72"/>
        <v/>
      </c>
      <c r="F16" s="132" t="str">
        <f t="shared" si="73"/>
        <v/>
      </c>
      <c r="G16" s="132" t="str">
        <f t="shared" si="74"/>
        <v/>
      </c>
      <c r="H16" s="132" t="str">
        <f t="shared" si="75"/>
        <v/>
      </c>
      <c r="I16" s="132" t="str">
        <f t="shared" si="76"/>
        <v/>
      </c>
      <c r="J16" s="132" t="str">
        <f t="shared" si="77"/>
        <v/>
      </c>
      <c r="K16" s="132" t="str">
        <f t="shared" si="78"/>
        <v/>
      </c>
      <c r="L16" s="132" t="str">
        <f t="shared" si="79"/>
        <v/>
      </c>
      <c r="M16" s="132" t="str">
        <f t="shared" si="80"/>
        <v/>
      </c>
      <c r="N16" s="132" t="str">
        <f t="shared" si="81"/>
        <v/>
      </c>
      <c r="O16" s="132" t="str">
        <f t="shared" si="82"/>
        <v/>
      </c>
      <c r="P16" s="132" t="str">
        <f t="shared" si="83"/>
        <v/>
      </c>
      <c r="Q16" s="132" t="str">
        <f t="shared" si="84"/>
        <v/>
      </c>
      <c r="R16" s="132" t="str">
        <f t="shared" si="85"/>
        <v/>
      </c>
      <c r="S16" s="132" t="str">
        <f t="shared" si="86"/>
        <v/>
      </c>
      <c r="T16" s="132" t="str">
        <f t="shared" si="87"/>
        <v/>
      </c>
      <c r="U16" s="132" t="str">
        <f t="shared" si="88"/>
        <v/>
      </c>
      <c r="V16" s="132" t="str">
        <f t="shared" si="89"/>
        <v/>
      </c>
      <c r="W16" s="132" t="str">
        <f t="shared" si="90"/>
        <v/>
      </c>
      <c r="X16" s="132" t="str">
        <f t="shared" si="91"/>
        <v/>
      </c>
      <c r="Y16" s="132" t="str">
        <f t="shared" si="92"/>
        <v/>
      </c>
      <c r="Z16" s="132" t="str">
        <f t="shared" si="93"/>
        <v/>
      </c>
      <c r="AA16" s="132" t="str">
        <f t="shared" si="94"/>
        <v/>
      </c>
      <c r="AB16" s="132" t="str">
        <f t="shared" si="95"/>
        <v/>
      </c>
      <c r="AC16" s="132" t="str">
        <f t="shared" si="96"/>
        <v/>
      </c>
      <c r="AD16" s="132" t="str">
        <f t="shared" si="97"/>
        <v/>
      </c>
      <c r="AE16" s="132" t="str">
        <f t="shared" si="98"/>
        <v/>
      </c>
      <c r="AF16" s="132" t="str">
        <f t="shared" si="99"/>
        <v/>
      </c>
      <c r="AG16" s="132" t="str">
        <f t="shared" si="100"/>
        <v/>
      </c>
      <c r="AH16" s="132" t="str">
        <f t="shared" si="101"/>
        <v/>
      </c>
      <c r="AI16" s="132" t="str">
        <f t="shared" si="102"/>
        <v/>
      </c>
      <c r="AJ16" s="132" t="str">
        <f t="shared" si="103"/>
        <v/>
      </c>
      <c r="AK16" s="132" t="str">
        <f t="shared" si="104"/>
        <v/>
      </c>
      <c r="AL16" s="132" t="str">
        <f t="shared" si="105"/>
        <v/>
      </c>
      <c r="AM16" s="132" t="str">
        <f t="shared" si="106"/>
        <v/>
      </c>
      <c r="AN16" s="40"/>
      <c r="AO16" s="2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L16" s="111">
        <f>'KALENDER PENDIDIKAN'!B88</f>
        <v>0</v>
      </c>
      <c r="DM16" s="111"/>
      <c r="DN16" s="111">
        <f>'KALENDER PENDIDIKAN'!C88</f>
        <v>0</v>
      </c>
      <c r="DO16" s="111"/>
      <c r="DP16" s="111">
        <f>'KALENDER PENDIDIKAN'!D88</f>
        <v>0</v>
      </c>
      <c r="DQ16" s="111"/>
      <c r="DR16" s="111">
        <f>'KALENDER PENDIDIKAN'!E88</f>
        <v>1</v>
      </c>
      <c r="DS16" s="111"/>
      <c r="DT16" s="111">
        <f>'KALENDER PENDIDIKAN'!F88</f>
        <v>1</v>
      </c>
      <c r="DU16" s="111"/>
      <c r="DV16" s="111">
        <f>'KALENDER PENDIDIKAN'!G88</f>
        <v>0</v>
      </c>
      <c r="DW16" s="111"/>
      <c r="DX16" s="111">
        <f>'KALENDER PENDIDIKAN'!H88</f>
        <v>0</v>
      </c>
      <c r="DY16" s="111"/>
      <c r="DZ16" s="111">
        <f>'KALENDER PENDIDIKAN'!I88</f>
        <v>1</v>
      </c>
      <c r="EA16" s="111"/>
      <c r="EB16" s="111">
        <f>'KALENDER PENDIDIKAN'!J88</f>
        <v>1</v>
      </c>
      <c r="EC16" s="111"/>
      <c r="ED16" s="111">
        <f>'KALENDER PENDIDIKAN'!K88</f>
        <v>1</v>
      </c>
      <c r="EE16" s="111"/>
      <c r="EF16" s="111">
        <f>'KALENDER PENDIDIKAN'!L88</f>
        <v>1</v>
      </c>
      <c r="EG16" s="111"/>
      <c r="EH16" s="111">
        <f>'KALENDER PENDIDIKAN'!M88</f>
        <v>0</v>
      </c>
      <c r="EI16" s="111"/>
      <c r="EJ16" s="111">
        <f>'KALENDER PENDIDIKAN'!N88</f>
        <v>1</v>
      </c>
      <c r="EK16" s="111"/>
      <c r="EL16" s="111">
        <f>'KALENDER PENDIDIKAN'!O88</f>
        <v>1</v>
      </c>
      <c r="EM16" s="111"/>
      <c r="EN16" s="111">
        <f>'KALENDER PENDIDIKAN'!P88</f>
        <v>0</v>
      </c>
      <c r="EO16" s="111"/>
      <c r="EP16" s="111">
        <f>'KALENDER PENDIDIKAN'!Q88</f>
        <v>1</v>
      </c>
      <c r="EQ16" s="111"/>
      <c r="ER16" s="111">
        <f>'KALENDER PENDIDIKAN'!R88</f>
        <v>1</v>
      </c>
      <c r="ES16" s="111"/>
      <c r="ET16" s="111">
        <f>'KALENDER PENDIDIKAN'!S88</f>
        <v>0</v>
      </c>
      <c r="EU16" s="111"/>
      <c r="EV16" s="111">
        <f>'KALENDER PENDIDIKAN'!T88</f>
        <v>0</v>
      </c>
      <c r="EW16" s="111"/>
      <c r="EX16" s="111">
        <f>'KALENDER PENDIDIKAN'!U88</f>
        <v>1</v>
      </c>
      <c r="EY16" s="111"/>
      <c r="EZ16" s="111">
        <f>'KALENDER PENDIDIKAN'!V88</f>
        <v>1</v>
      </c>
      <c r="FA16" s="111"/>
      <c r="FB16" s="111">
        <f>'KALENDER PENDIDIKAN'!W88</f>
        <v>1</v>
      </c>
      <c r="FC16" s="111"/>
      <c r="FD16" s="111">
        <f>'KALENDER PENDIDIKAN'!X88</f>
        <v>1</v>
      </c>
      <c r="FE16" s="111"/>
      <c r="FF16" s="111">
        <f>'KALENDER PENDIDIKAN'!Y88</f>
        <v>0</v>
      </c>
      <c r="FG16" s="111"/>
      <c r="FH16" s="111">
        <f>'KALENDER PENDIDIKAN'!Z88</f>
        <v>1</v>
      </c>
      <c r="FI16" s="111"/>
      <c r="FJ16" s="111">
        <f>'KALENDER PENDIDIKAN'!AA88</f>
        <v>1</v>
      </c>
      <c r="FK16" s="111"/>
      <c r="FL16" s="111">
        <f>'KALENDER PENDIDIKAN'!AB88</f>
        <v>1</v>
      </c>
      <c r="FM16" s="111"/>
      <c r="FN16" s="111">
        <f>'KALENDER PENDIDIKAN'!AC88</f>
        <v>1</v>
      </c>
      <c r="FO16" s="111"/>
      <c r="FP16" s="111">
        <f>'KALENDER PENDIDIKAN'!AD88</f>
        <v>0</v>
      </c>
      <c r="FQ16" s="111"/>
      <c r="FR16" s="111">
        <f>'KALENDER PENDIDIKAN'!AE88</f>
        <v>0</v>
      </c>
      <c r="FS16" s="111"/>
      <c r="FT16" s="111">
        <f>'KALENDER PENDIDIKAN'!AF88</f>
        <v>0</v>
      </c>
      <c r="FU16" s="111"/>
      <c r="FV16" s="111">
        <f>'KALENDER PENDIDIKAN'!AG88</f>
        <v>0</v>
      </c>
      <c r="FW16" s="111"/>
      <c r="FX16" s="111">
        <f>'KALENDER PENDIDIKAN'!AH88</f>
        <v>0</v>
      </c>
      <c r="FY16" s="111"/>
      <c r="FZ16" s="111">
        <f>'KALENDER PENDIDIKAN'!AI88</f>
        <v>0</v>
      </c>
      <c r="GA16" s="111"/>
      <c r="GB16" s="111">
        <f>'KALENDER PENDIDIKAN'!AJ88</f>
        <v>0</v>
      </c>
      <c r="GC16" s="111"/>
      <c r="GD16" s="111">
        <f>'KALENDER PENDIDIKAN'!AK88</f>
        <v>0</v>
      </c>
      <c r="GE16" s="111"/>
      <c r="GF16" s="111">
        <v>6</v>
      </c>
      <c r="GH16" s="103" t="str">
        <f t="shared" si="107"/>
        <v>Hide</v>
      </c>
    </row>
    <row r="17" spans="1:190" x14ac:dyDescent="0.35">
      <c r="A17" s="437" t="str">
        <f>PROTA!C17</f>
        <v>Formatif I</v>
      </c>
      <c r="B17" s="438"/>
      <c r="C17" s="118">
        <f>PROTA!E17</f>
        <v>2</v>
      </c>
      <c r="D17" s="132" t="str">
        <f t="shared" si="71"/>
        <v/>
      </c>
      <c r="E17" s="132" t="str">
        <f t="shared" si="72"/>
        <v/>
      </c>
      <c r="F17" s="132" t="str">
        <f t="shared" si="73"/>
        <v/>
      </c>
      <c r="G17" s="132" t="str">
        <f t="shared" si="74"/>
        <v/>
      </c>
      <c r="H17" s="132" t="str">
        <f t="shared" si="75"/>
        <v/>
      </c>
      <c r="I17" s="132" t="str">
        <f t="shared" si="76"/>
        <v/>
      </c>
      <c r="J17" s="132" t="str">
        <f t="shared" si="77"/>
        <v/>
      </c>
      <c r="K17" s="132" t="str">
        <f t="shared" si="78"/>
        <v/>
      </c>
      <c r="L17" s="132" t="str">
        <f t="shared" si="79"/>
        <v/>
      </c>
      <c r="M17" s="132" t="str">
        <f t="shared" si="80"/>
        <v/>
      </c>
      <c r="N17" s="132" t="str">
        <f t="shared" si="81"/>
        <v/>
      </c>
      <c r="O17" s="132" t="str">
        <f t="shared" si="82"/>
        <v/>
      </c>
      <c r="P17" s="132" t="str">
        <f t="shared" si="83"/>
        <v/>
      </c>
      <c r="Q17" s="132" t="str">
        <f t="shared" si="84"/>
        <v/>
      </c>
      <c r="R17" s="132" t="str">
        <f t="shared" si="85"/>
        <v/>
      </c>
      <c r="S17" s="132" t="str">
        <f t="shared" si="86"/>
        <v/>
      </c>
      <c r="T17" s="132" t="str">
        <f t="shared" si="87"/>
        <v/>
      </c>
      <c r="U17" s="132" t="str">
        <f t="shared" si="88"/>
        <v/>
      </c>
      <c r="V17" s="132" t="str">
        <f t="shared" si="89"/>
        <v/>
      </c>
      <c r="W17" s="132" t="str">
        <f t="shared" si="90"/>
        <v/>
      </c>
      <c r="X17" s="132" t="str">
        <f t="shared" si="91"/>
        <v/>
      </c>
      <c r="Y17" s="132" t="str">
        <f t="shared" si="92"/>
        <v/>
      </c>
      <c r="Z17" s="132" t="str">
        <f t="shared" si="93"/>
        <v/>
      </c>
      <c r="AA17" s="132" t="str">
        <f t="shared" si="94"/>
        <v/>
      </c>
      <c r="AB17" s="132" t="str">
        <f t="shared" si="95"/>
        <v/>
      </c>
      <c r="AC17" s="132" t="str">
        <f t="shared" si="96"/>
        <v/>
      </c>
      <c r="AD17" s="132" t="str">
        <f t="shared" si="97"/>
        <v/>
      </c>
      <c r="AE17" s="132" t="str">
        <f t="shared" si="98"/>
        <v/>
      </c>
      <c r="AF17" s="132" t="str">
        <f t="shared" si="99"/>
        <v/>
      </c>
      <c r="AG17" s="132" t="str">
        <f t="shared" si="100"/>
        <v/>
      </c>
      <c r="AH17" s="132" t="str">
        <f t="shared" si="101"/>
        <v/>
      </c>
      <c r="AI17" s="132" t="str">
        <f t="shared" si="102"/>
        <v/>
      </c>
      <c r="AJ17" s="132" t="str">
        <f t="shared" si="103"/>
        <v/>
      </c>
      <c r="AK17" s="132" t="str">
        <f t="shared" si="104"/>
        <v/>
      </c>
      <c r="AL17" s="132" t="str">
        <f t="shared" si="105"/>
        <v/>
      </c>
      <c r="AM17" s="132" t="str">
        <f t="shared" si="106"/>
        <v/>
      </c>
      <c r="AN17" s="40"/>
      <c r="AO17" s="21"/>
      <c r="AP17">
        <f t="shared" si="0"/>
        <v>2</v>
      </c>
      <c r="AQ17" s="111">
        <f t="shared" si="1"/>
        <v>2</v>
      </c>
      <c r="AR17" s="111">
        <f>IF(DL17&gt;0,IF(AND(AQ15=0,AR15=0),IF(AQ17&lt;=$AQ$6,IF(SUM(AR11:AR15)&lt;&gt;$AQ$6,AQ17,0),$AQ$6),IF(AQ15&lt;&gt;$AP$15,IF(AND(AQ17&lt;$AQ$6,AR15&lt;$AQ$6),IF($AQ$6-SUM(AR11:AR15)&gt;AQ17,AQ17,$AQ$6-SUM(AR11:AR15)),$AQ$6-AR15),IF($AQ$6-SUM(AR11:AR15)&gt;AQ17,AQ17,IF(AQ17=$AP$17,$AQ$6-SUM(AR11:AR15),0)))),0)</f>
        <v>0</v>
      </c>
      <c r="AS17" s="111">
        <f t="shared" si="178"/>
        <v>2</v>
      </c>
      <c r="AT17" s="111">
        <f t="shared" ref="AT17" si="248">IF(DN17&gt;0,IF(AND(AS15=0,AT15=0),IF(AS17&lt;=$AQ$6,IF(SUM(AT11:AT15)&lt;&gt;$AQ$6,AS17,0),$AQ$6),IF(AS15&lt;&gt;$AP$15,IF(AND(AS17&lt;$AQ$6,AT15&lt;$AQ$6),IF($AQ$6-SUM(AT11:AT15)&gt;AS17,AS17,$AQ$6-SUM(AT11:AT15)),$AQ$6-AT15),IF($AQ$6-SUM(AT11:AT15)&gt;AS17,AS17,IF(AS17=$AP$17,$AQ$6-SUM(AT11:AT15),0)))),0)</f>
        <v>0</v>
      </c>
      <c r="AU17" s="111">
        <f t="shared" ref="AU17" si="249">AS17-AT17</f>
        <v>2</v>
      </c>
      <c r="AV17" s="111">
        <f t="shared" ref="AV17" si="250">IF(DP17&gt;0,IF(AND(AU15=0,AV15=0),IF(AU17&lt;=$AQ$6,IF(SUM(AV11:AV15)&lt;&gt;$AQ$6,AU17,0),$AQ$6),IF(AU15&lt;&gt;$AP$15,IF(AND(AU17&lt;$AQ$6,AV15&lt;$AQ$6),IF($AQ$6-SUM(AV11:AV15)&gt;AU17,AU17,$AQ$6-SUM(AV11:AV15)),$AQ$6-AV15),IF($AQ$6-SUM(AV11:AV15)&gt;AU17,AU17,IF(AU17=$AP$17,$AQ$6-SUM(AV11:AV15),0)))),0)</f>
        <v>0</v>
      </c>
      <c r="AW17" s="111">
        <f t="shared" ref="AW17" si="251">AU17-AV17</f>
        <v>2</v>
      </c>
      <c r="AX17" s="111">
        <f t="shared" ref="AX17" si="252">IF(DR17&gt;0,IF(AND(AW15=0,AX15=0),IF(AW17&lt;=$AQ$6,IF(SUM(AX11:AX15)&lt;&gt;$AQ$6,AW17,0),$AQ$6),IF(AW15&lt;&gt;$AP$15,IF(AND(AW17&lt;$AQ$6,AX15&lt;$AQ$6),IF($AQ$6-SUM(AX11:AX15)&gt;AW17,AW17,$AQ$6-SUM(AX11:AX15)),$AQ$6-AX15),IF($AQ$6-SUM(AX11:AX15)&gt;AW17,AW17,IF(AW17=$AP$17,$AQ$6-SUM(AX11:AX15),0)))),0)</f>
        <v>0</v>
      </c>
      <c r="AY17" s="111">
        <f t="shared" ref="AY17" si="253">AW17-AX17</f>
        <v>2</v>
      </c>
      <c r="AZ17" s="111">
        <f t="shared" ref="AZ17" si="254">IF(DT17&gt;0,IF(AND(AY15=0,AZ15=0),IF(AY17&lt;=$AQ$6,IF(SUM(AZ11:AZ15)&lt;&gt;$AQ$6,AY17,0),$AQ$6),IF(AY15&lt;&gt;$AP$15,IF(AND(AY17&lt;$AQ$6,AZ15&lt;$AQ$6),IF($AQ$6-SUM(AZ11:AZ15)&gt;AY17,AY17,$AQ$6-SUM(AZ11:AZ15)),$AQ$6-AZ15),IF($AQ$6-SUM(AZ11:AZ15)&gt;AY17,AY17,IF(AY17=$AP$17,$AQ$6-SUM(AZ11:AZ15),0)))),0)</f>
        <v>0</v>
      </c>
      <c r="BA17" s="111">
        <f t="shared" ref="BA17" si="255">AY17-AZ17</f>
        <v>2</v>
      </c>
      <c r="BB17" s="111">
        <f t="shared" ref="BB17" si="256">IF(DV17&gt;0,IF(AND(BA15=0,BB15=0),IF(BA17&lt;=$AQ$6,IF(SUM(BB11:BB15)&lt;&gt;$AQ$6,BA17,0),$AQ$6),IF(BA15&lt;&gt;$AP$15,IF(AND(BA17&lt;$AQ$6,BB15&lt;$AQ$6),IF($AQ$6-SUM(BB11:BB15)&gt;BA17,BA17,$AQ$6-SUM(BB11:BB15)),$AQ$6-BB15),IF($AQ$6-SUM(BB11:BB15)&gt;BA17,BA17,IF(BA17=$AP$17,$AQ$6-SUM(BB11:BB15),0)))),0)</f>
        <v>0</v>
      </c>
      <c r="BC17" s="111">
        <f t="shared" ref="BC17" si="257">BA17-BB17</f>
        <v>2</v>
      </c>
      <c r="BD17" s="111">
        <f t="shared" ref="BD17" si="258">IF(DX17&gt;0,IF(AND(BC15=0,BD15=0),IF(BC17&lt;=$AQ$6,IF(SUM(BD11:BD15)&lt;&gt;$AQ$6,BC17,0),$AQ$6),IF(BC15&lt;&gt;$AP$15,IF(AND(BC17&lt;$AQ$6,BD15&lt;$AQ$6),IF($AQ$6-SUM(BD11:BD15)&gt;BC17,BC17,$AQ$6-SUM(BD11:BD15)),$AQ$6-BD15),IF($AQ$6-SUM(BD11:BD15)&gt;BC17,BC17,IF(BC17=$AP$17,$AQ$6-SUM(BD11:BD15),0)))),0)</f>
        <v>0</v>
      </c>
      <c r="BE17" s="111">
        <f t="shared" ref="BE17" si="259">BC17-BD17</f>
        <v>2</v>
      </c>
      <c r="BF17" s="111">
        <f t="shared" ref="BF17" si="260">IF(DZ17&gt;0,IF(AND(BE15=0,BF15=0),IF(BE17&lt;=$AQ$6,IF(SUM(BF11:BF15)&lt;&gt;$AQ$6,BE17,0),$AQ$6),IF(BE15&lt;&gt;$AP$15,IF(AND(BE17&lt;$AQ$6,BF15&lt;$AQ$6),IF($AQ$6-SUM(BF11:BF15)&gt;BE17,BE17,$AQ$6-SUM(BF11:BF15)),$AQ$6-BF15),IF($AQ$6-SUM(BF11:BF15)&gt;BE17,BE17,IF(BE17=$AP$17,$AQ$6-SUM(BF11:BF15),0)))),0)</f>
        <v>0</v>
      </c>
      <c r="BG17" s="111">
        <f t="shared" ref="BG17" si="261">BE17-BF17</f>
        <v>2</v>
      </c>
      <c r="BH17" s="111">
        <f t="shared" ref="BH17" si="262">IF(EB17&gt;0,IF(AND(BG15=0,BH15=0),IF(BG17&lt;=$AQ$6,IF(SUM(BH11:BH15)&lt;&gt;$AQ$6,BG17,0),$AQ$6),IF(BG15&lt;&gt;$AP$15,IF(AND(BG17&lt;$AQ$6,BH15&lt;$AQ$6),IF($AQ$6-SUM(BH11:BH15)&gt;BG17,BG17,$AQ$6-SUM(BH11:BH15)),$AQ$6-BH15),IF($AQ$6-SUM(BH11:BH15)&gt;BG17,BG17,IF(BG17=$AP$17,$AQ$6-SUM(BH11:BH15),0)))),0)</f>
        <v>0</v>
      </c>
      <c r="BI17" s="111">
        <f t="shared" ref="BI17" si="263">BG17-BH17</f>
        <v>2</v>
      </c>
      <c r="BJ17" s="111">
        <f t="shared" ref="BJ17" si="264">IF(ED17&gt;0,IF(AND(BI15=0,BJ15=0),IF(BI17&lt;=$AQ$6,IF(SUM(BJ11:BJ15)&lt;&gt;$AQ$6,BI17,0),$AQ$6),IF(BI15&lt;&gt;$AP$15,IF(AND(BI17&lt;$AQ$6,BJ15&lt;$AQ$6),IF($AQ$6-SUM(BJ11:BJ15)&gt;BI17,BI17,$AQ$6-SUM(BJ11:BJ15)),$AQ$6-BJ15),IF($AQ$6-SUM(BJ11:BJ15)&gt;BI17,BI17,IF(BI17=$AP$17,$AQ$6-SUM(BJ11:BJ15),0)))),0)</f>
        <v>0</v>
      </c>
      <c r="BK17" s="111">
        <f t="shared" ref="BK17" si="265">BI17-BJ17</f>
        <v>2</v>
      </c>
      <c r="BL17" s="111">
        <f t="shared" ref="BL17" si="266">IF(EF17&gt;0,IF(AND(BK15=0,BL15=0),IF(BK17&lt;=$AQ$6,IF(SUM(BL11:BL15)&lt;&gt;$AQ$6,BK17,0),$AQ$6),IF(BK15&lt;&gt;$AP$15,IF(AND(BK17&lt;$AQ$6,BL15&lt;$AQ$6),IF($AQ$6-SUM(BL11:BL15)&gt;BK17,BK17,$AQ$6-SUM(BL11:BL15)),$AQ$6-BL15),IF($AQ$6-SUM(BL11:BL15)&gt;BK17,BK17,IF(BK17=$AP$17,$AQ$6-SUM(BL11:BL15),0)))),0)</f>
        <v>0</v>
      </c>
      <c r="BM17" s="111">
        <f t="shared" ref="BM17" si="267">BK17-BL17</f>
        <v>2</v>
      </c>
      <c r="BN17" s="111">
        <f t="shared" ref="BN17" si="268">IF(EH17&gt;0,IF(AND(BM15=0,BN15=0),IF(BM17&lt;=$AQ$6,IF(SUM(BN11:BN15)&lt;&gt;$AQ$6,BM17,0),$AQ$6),IF(BM15&lt;&gt;$AP$15,IF(AND(BM17&lt;$AQ$6,BN15&lt;$AQ$6),IF($AQ$6-SUM(BN11:BN15)&gt;BM17,BM17,$AQ$6-SUM(BN11:BN15)),$AQ$6-BN15),IF($AQ$6-SUM(BN11:BN15)&gt;BM17,BM17,IF(BM17=$AP$17,$AQ$6-SUM(BN11:BN15),0)))),0)</f>
        <v>0</v>
      </c>
      <c r="BO17" s="111">
        <f t="shared" ref="BO17" si="269">BM17-BN17</f>
        <v>2</v>
      </c>
      <c r="BP17" s="111">
        <f t="shared" ref="BP17" si="270">IF(EJ17&gt;0,IF(AND(BO15=0,BP15=0),IF(BO17&lt;=$AQ$6,IF(SUM(BP11:BP15)&lt;&gt;$AQ$6,BO17,0),$AQ$6),IF(BO15&lt;&gt;$AP$15,IF(AND(BO17&lt;$AQ$6,BP15&lt;$AQ$6),IF($AQ$6-SUM(BP11:BP15)&gt;BO17,BO17,$AQ$6-SUM(BP11:BP15)),$AQ$6-BP15),IF($AQ$6-SUM(BP11:BP15)&gt;BO17,BO17,IF(BO17=$AP$17,$AQ$6-SUM(BP11:BP15),0)))),0)</f>
        <v>0</v>
      </c>
      <c r="BQ17" s="111">
        <f t="shared" ref="BQ17" si="271">BO17-BP17</f>
        <v>2</v>
      </c>
      <c r="BR17" s="111">
        <f t="shared" ref="BR17" si="272">IF(EL17&gt;0,IF(AND(BQ15=0,BR15=0),IF(BQ17&lt;=$AQ$6,IF(SUM(BR11:BR15)&lt;&gt;$AQ$6,BQ17,0),$AQ$6),IF(BQ15&lt;&gt;$AP$15,IF(AND(BQ17&lt;$AQ$6,BR15&lt;$AQ$6),IF($AQ$6-SUM(BR11:BR15)&gt;BQ17,BQ17,$AQ$6-SUM(BR11:BR15)),$AQ$6-BR15),IF($AQ$6-SUM(BR11:BR15)&gt;BQ17,BQ17,IF(BQ17=$AP$17,$AQ$6-SUM(BR11:BR15),0)))),0)</f>
        <v>0</v>
      </c>
      <c r="BS17" s="111">
        <f t="shared" ref="BS17" si="273">BQ17-BR17</f>
        <v>2</v>
      </c>
      <c r="BT17" s="111">
        <f t="shared" ref="BT17" si="274">IF(EN17&gt;0,IF(AND(BS15=0,BT15=0),IF(BS17&lt;=$AQ$6,IF(SUM(BT11:BT15)&lt;&gt;$AQ$6,BS17,0),$AQ$6),IF(BS15&lt;&gt;$AP$15,IF(AND(BS17&lt;$AQ$6,BT15&lt;$AQ$6),IF($AQ$6-SUM(BT11:BT15)&gt;BS17,BS17,$AQ$6-SUM(BT11:BT15)),$AQ$6-BT15),IF($AQ$6-SUM(BT11:BT15)&gt;BS17,BS17,IF(BS17=$AP$17,$AQ$6-SUM(BT11:BT15),0)))),0)</f>
        <v>0</v>
      </c>
      <c r="BU17" s="111">
        <f t="shared" ref="BU17" si="275">BS17-BT17</f>
        <v>2</v>
      </c>
      <c r="BV17" s="111">
        <f t="shared" ref="BV17" si="276">IF(EP17&gt;0,IF(AND(BU15=0,BV15=0),IF(BU17&lt;=$AQ$6,IF(SUM(BV11:BV15)&lt;&gt;$AQ$6,BU17,0),$AQ$6),IF(BU15&lt;&gt;$AP$15,IF(AND(BU17&lt;$AQ$6,BV15&lt;$AQ$6),IF($AQ$6-SUM(BV11:BV15)&gt;BU17,BU17,$AQ$6-SUM(BV11:BV15)),$AQ$6-BV15),IF($AQ$6-SUM(BV11:BV15)&gt;BU17,BU17,IF(BU17=$AP$17,$AQ$6-SUM(BV11:BV15),0)))),0)</f>
        <v>0</v>
      </c>
      <c r="BW17" s="111">
        <f t="shared" ref="BW17" si="277">BU17-BV17</f>
        <v>2</v>
      </c>
      <c r="BX17" s="111">
        <f t="shared" ref="BX17" si="278">IF(ER17&gt;0,IF(AND(BW15=0,BX15=0),IF(BW17&lt;=$AQ$6,IF(SUM(BX11:BX15)&lt;&gt;$AQ$6,BW17,0),$AQ$6),IF(BW15&lt;&gt;$AP$15,IF(AND(BW17&lt;$AQ$6,BX15&lt;$AQ$6),IF($AQ$6-SUM(BX11:BX15)&gt;BW17,BW17,$AQ$6-SUM(BX11:BX15)),$AQ$6-BX15),IF($AQ$6-SUM(BX11:BX15)&gt;BW17,BW17,IF(BW17=$AP$17,$AQ$6-SUM(BX11:BX15),0)))),0)</f>
        <v>0</v>
      </c>
      <c r="BY17" s="111">
        <f t="shared" ref="BY17" si="279">BW17-BX17</f>
        <v>2</v>
      </c>
      <c r="BZ17" s="111">
        <f t="shared" ref="BZ17" si="280">IF(ET17&gt;0,IF(AND(BY15=0,BZ15=0),IF(BY17&lt;=$AQ$6,IF(SUM(BZ11:BZ15)&lt;&gt;$AQ$6,BY17,0),$AQ$6),IF(BY15&lt;&gt;$AP$15,IF(AND(BY17&lt;$AQ$6,BZ15&lt;$AQ$6),IF($AQ$6-SUM(BZ11:BZ15)&gt;BY17,BY17,$AQ$6-SUM(BZ11:BZ15)),$AQ$6-BZ15),IF($AQ$6-SUM(BZ11:BZ15)&gt;BY17,BY17,IF(BY17=$AP$17,$AQ$6-SUM(BZ11:BZ15),0)))),0)</f>
        <v>0</v>
      </c>
      <c r="CA17" s="111">
        <f t="shared" ref="CA17" si="281">BY17-BZ17</f>
        <v>2</v>
      </c>
      <c r="CB17" s="111">
        <f t="shared" ref="CB17" si="282">IF(EV17&gt;0,IF(AND(CA15=0,CB15=0),IF(CA17&lt;=$AQ$6,IF(SUM(CB11:CB15)&lt;&gt;$AQ$6,CA17,0),$AQ$6),IF(CA15&lt;&gt;$AP$15,IF(AND(CA17&lt;$AQ$6,CB15&lt;$AQ$6),IF($AQ$6-SUM(CB11:CB15)&gt;CA17,CA17,$AQ$6-SUM(CB11:CB15)),$AQ$6-CB15),IF($AQ$6-SUM(CB11:CB15)&gt;CA17,CA17,IF(CA17=$AP$17,$AQ$6-SUM(CB11:CB15),0)))),0)</f>
        <v>0</v>
      </c>
      <c r="CC17" s="111">
        <f t="shared" ref="CC17" si="283">CA17-CB17</f>
        <v>2</v>
      </c>
      <c r="CD17" s="111">
        <f t="shared" ref="CD17" si="284">IF(EX17&gt;0,IF(AND(CC15=0,CD15=0),IF(CC17&lt;=$AQ$6,IF(SUM(CD11:CD15)&lt;&gt;$AQ$6,CC17,0),$AQ$6),IF(CC15&lt;&gt;$AP$15,IF(AND(CC17&lt;$AQ$6,CD15&lt;$AQ$6),IF($AQ$6-SUM(CD11:CD15)&gt;CC17,CC17,$AQ$6-SUM(CD11:CD15)),$AQ$6-CD15),IF($AQ$6-SUM(CD11:CD15)&gt;CC17,CC17,IF(CC17=$AP$17,$AQ$6-SUM(CD11:CD15),0)))),0)</f>
        <v>0</v>
      </c>
      <c r="CE17" s="111">
        <f t="shared" ref="CE17" si="285">CC17-CD17</f>
        <v>2</v>
      </c>
      <c r="CF17" s="111">
        <f t="shared" ref="CF17" si="286">IF(EZ17&gt;0,IF(AND(CE15=0,CF15=0),IF(CE17&lt;=$AQ$6,IF(SUM(CF11:CF15)&lt;&gt;$AQ$6,CE17,0),$AQ$6),IF(CE15&lt;&gt;$AP$15,IF(AND(CE17&lt;$AQ$6,CF15&lt;$AQ$6),IF($AQ$6-SUM(CF11:CF15)&gt;CE17,CE17,$AQ$6-SUM(CF11:CF15)),$AQ$6-CF15),IF($AQ$6-SUM(CF11:CF15)&gt;CE17,CE17,IF(CE17=$AP$17,$AQ$6-SUM(CF11:CF15),0)))),0)</f>
        <v>0</v>
      </c>
      <c r="CG17" s="111">
        <f t="shared" ref="CG17" si="287">CE17-CF17</f>
        <v>2</v>
      </c>
      <c r="CH17" s="111">
        <f t="shared" ref="CH17" si="288">IF(FB17&gt;0,IF(AND(CG15=0,CH15=0),IF(CG17&lt;=$AQ$6,IF(SUM(CH11:CH15)&lt;&gt;$AQ$6,CG17,0),$AQ$6),IF(CG15&lt;&gt;$AP$15,IF(AND(CG17&lt;$AQ$6,CH15&lt;$AQ$6),IF($AQ$6-SUM(CH11:CH15)&gt;CG17,CG17,$AQ$6-SUM(CH11:CH15)),$AQ$6-CH15),IF($AQ$6-SUM(CH11:CH15)&gt;CG17,CG17,IF(CG17=$AP$17,$AQ$6-SUM(CH11:CH15),0)))),0)</f>
        <v>0</v>
      </c>
      <c r="CI17" s="111">
        <f t="shared" ref="CI17" si="289">CG17-CH17</f>
        <v>2</v>
      </c>
      <c r="CJ17" s="111">
        <f t="shared" ref="CJ17" si="290">IF(FD17&gt;0,IF(AND(CI15=0,CJ15=0),IF(CI17&lt;=$AQ$6,IF(SUM(CJ11:CJ15)&lt;&gt;$AQ$6,CI17,0),$AQ$6),IF(CI15&lt;&gt;$AP$15,IF(AND(CI17&lt;$AQ$6,CJ15&lt;$AQ$6),IF($AQ$6-SUM(CJ11:CJ15)&gt;CI17,CI17,$AQ$6-SUM(CJ11:CJ15)),$AQ$6-CJ15),IF($AQ$6-SUM(CJ11:CJ15)&gt;CI17,CI17,IF(CI17=$AP$17,$AQ$6-SUM(CJ11:CJ15),0)))),0)</f>
        <v>0</v>
      </c>
      <c r="CK17" s="111">
        <f t="shared" ref="CK17" si="291">CI17-CJ17</f>
        <v>2</v>
      </c>
      <c r="CL17" s="111">
        <f t="shared" ref="CL17" si="292">IF(FF17&gt;0,IF(AND(CK15=0,CL15=0),IF(CK17&lt;=$AQ$6,IF(SUM(CL11:CL15)&lt;&gt;$AQ$6,CK17,0),$AQ$6),IF(CK15&lt;&gt;$AP$15,IF(AND(CK17&lt;$AQ$6,CL15&lt;$AQ$6),IF($AQ$6-SUM(CL11:CL15)&gt;CK17,CK17,$AQ$6-SUM(CL11:CL15)),$AQ$6-CL15),IF($AQ$6-SUM(CL11:CL15)&gt;CK17,CK17,IF(CK17=$AP$17,$AQ$6-SUM(CL11:CL15),0)))),0)</f>
        <v>0</v>
      </c>
      <c r="CM17" s="111">
        <f t="shared" ref="CM17" si="293">CK17-CL17</f>
        <v>2</v>
      </c>
      <c r="CN17" s="111">
        <f t="shared" ref="CN17" si="294">IF(FH17&gt;0,IF(AND(CM15=0,CN15=0),IF(CM17&lt;=$AQ$6,IF(SUM(CN11:CN15)&lt;&gt;$AQ$6,CM17,0),$AQ$6),IF(CM15&lt;&gt;$AP$15,IF(AND(CM17&lt;$AQ$6,CN15&lt;$AQ$6),IF($AQ$6-SUM(CN11:CN15)&gt;CM17,CM17,$AQ$6-SUM(CN11:CN15)),$AQ$6-CN15),IF($AQ$6-SUM(CN11:CN15)&gt;CM17,CM17,IF(CM17=$AP$17,$AQ$6-SUM(CN11:CN15),0)))),0)</f>
        <v>0</v>
      </c>
      <c r="CO17" s="111">
        <f t="shared" ref="CO17" si="295">CM17-CN17</f>
        <v>2</v>
      </c>
      <c r="CP17" s="111">
        <f t="shared" ref="CP17" si="296">IF(FJ17&gt;0,IF(AND(CO15=0,CP15=0),IF(CO17&lt;=$AQ$6,IF(SUM(CP11:CP15)&lt;&gt;$AQ$6,CO17,0),$AQ$6),IF(CO15&lt;&gt;$AP$15,IF(AND(CO17&lt;$AQ$6,CP15&lt;$AQ$6),IF($AQ$6-SUM(CP11:CP15)&gt;CO17,CO17,$AQ$6-SUM(CP11:CP15)),$AQ$6-CP15),IF($AQ$6-SUM(CP11:CP15)&gt;CO17,CO17,IF(CO17=$AP$17,$AQ$6-SUM(CP11:CP15),0)))),0)</f>
        <v>0</v>
      </c>
      <c r="CQ17" s="111">
        <f t="shared" ref="CQ17" si="297">CO17-CP17</f>
        <v>2</v>
      </c>
      <c r="CR17" s="111">
        <f t="shared" ref="CR17" si="298">IF(FL17&gt;0,IF(AND(CQ15=0,CR15=0),IF(CQ17&lt;=$AQ$6,IF(SUM(CR11:CR15)&lt;&gt;$AQ$6,CQ17,0),$AQ$6),IF(CQ15&lt;&gt;$AP$15,IF(AND(CQ17&lt;$AQ$6,CR15&lt;$AQ$6),IF($AQ$6-SUM(CR11:CR15)&gt;CQ17,CQ17,$AQ$6-SUM(CR11:CR15)),$AQ$6-CR15),IF($AQ$6-SUM(CR11:CR15)&gt;CQ17,CQ17,IF(CQ17=$AP$17,$AQ$6-SUM(CR11:CR15),0)))),0)</f>
        <v>0</v>
      </c>
      <c r="CS17" s="111">
        <f t="shared" ref="CS17" si="299">CQ17-CR17</f>
        <v>2</v>
      </c>
      <c r="CT17" s="111">
        <f t="shared" ref="CT17" si="300">IF(FN17&gt;0,IF(AND(CS15=0,CT15=0),IF(CS17&lt;=$AQ$6,IF(SUM(CT11:CT15)&lt;&gt;$AQ$6,CS17,0),$AQ$6),IF(CS15&lt;&gt;$AP$15,IF(AND(CS17&lt;$AQ$6,CT15&lt;$AQ$6),IF($AQ$6-SUM(CT11:CT15)&gt;CS17,CS17,$AQ$6-SUM(CT11:CT15)),$AQ$6-CT15),IF($AQ$6-SUM(CT11:CT15)&gt;CS17,CS17,IF(CS17=$AP$17,$AQ$6-SUM(CT11:CT15),0)))),0)</f>
        <v>0</v>
      </c>
      <c r="CU17" s="111">
        <f t="shared" ref="CU17" si="301">CS17-CT17</f>
        <v>2</v>
      </c>
      <c r="CV17" s="111">
        <f t="shared" ref="CV17" si="302">IF(FP17&gt;0,IF(AND(CU15=0,CV15=0),IF(CU17&lt;=$AQ$6,IF(SUM(CV11:CV15)&lt;&gt;$AQ$6,CU17,0),$AQ$6),IF(CU15&lt;&gt;$AP$15,IF(AND(CU17&lt;$AQ$6,CV15&lt;$AQ$6),IF($AQ$6-SUM(CV11:CV15)&gt;CU17,CU17,$AQ$6-SUM(CV11:CV15)),$AQ$6-CV15),IF($AQ$6-SUM(CV11:CV15)&gt;CU17,CU17,IF(CU17=$AP$17,$AQ$6-SUM(CV11:CV15),0)))),0)</f>
        <v>0</v>
      </c>
      <c r="CW17" s="111">
        <f t="shared" ref="CW17" si="303">CU17-CV17</f>
        <v>2</v>
      </c>
      <c r="CX17" s="111">
        <f t="shared" ref="CX17" si="304">IF(FR17&gt;0,IF(AND(CW15=0,CX15=0),IF(CW17&lt;=$AQ$6,IF(SUM(CX11:CX15)&lt;&gt;$AQ$6,CW17,0),$AQ$6),IF(CW15&lt;&gt;$AP$15,IF(AND(CW17&lt;$AQ$6,CX15&lt;$AQ$6),IF($AQ$6-SUM(CX11:CX15)&gt;CW17,CW17,$AQ$6-SUM(CX11:CX15)),$AQ$6-CX15),IF($AQ$6-SUM(CX11:CX15)&gt;CW17,CW17,IF(CW17=$AP$17,$AQ$6-SUM(CX11:CX15),0)))),0)</f>
        <v>0</v>
      </c>
      <c r="CY17" s="111">
        <f t="shared" ref="CY17" si="305">CW17-CX17</f>
        <v>2</v>
      </c>
      <c r="CZ17" s="111">
        <f t="shared" ref="CZ17" si="306">IF(FT17&gt;0,IF(AND(CY15=0,CZ15=0),IF(CY17&lt;=$AQ$6,IF(SUM(CZ11:CZ15)&lt;&gt;$AQ$6,CY17,0),$AQ$6),IF(CY15&lt;&gt;$AP$15,IF(AND(CY17&lt;$AQ$6,CZ15&lt;$AQ$6),IF($AQ$6-SUM(CZ11:CZ15)&gt;CY17,CY17,$AQ$6-SUM(CZ11:CZ15)),$AQ$6-CZ15),IF($AQ$6-SUM(CZ11:CZ15)&gt;CY17,CY17,IF(CY17=$AP$17,$AQ$6-SUM(CZ11:CZ15),0)))),0)</f>
        <v>0</v>
      </c>
      <c r="DA17" s="111">
        <f t="shared" ref="DA17" si="307">CY17-CZ17</f>
        <v>2</v>
      </c>
      <c r="DB17" s="111">
        <f t="shared" ref="DB17" si="308">IF(FV17&gt;0,IF(AND(DA15=0,DB15=0),IF(DA17&lt;=$AQ$6,IF(SUM(DB11:DB15)&lt;&gt;$AQ$6,DA17,0),$AQ$6),IF(DA15&lt;&gt;$AP$15,IF(AND(DA17&lt;$AQ$6,DB15&lt;$AQ$6),IF($AQ$6-SUM(DB11:DB15)&gt;DA17,DA17,$AQ$6-SUM(DB11:DB15)),$AQ$6-DB15),IF($AQ$6-SUM(DB11:DB15)&gt;DA17,DA17,IF(DA17=$AP$17,$AQ$6-SUM(DB11:DB15),0)))),0)</f>
        <v>0</v>
      </c>
      <c r="DC17" s="111">
        <f t="shared" ref="DC17" si="309">DA17-DB17</f>
        <v>2</v>
      </c>
      <c r="DD17" s="111">
        <f t="shared" ref="DD17" si="310">IF(FX17&gt;0,IF(AND(DC15=0,DD15=0),IF(DC17&lt;=$AQ$6,IF(SUM(DD11:DD15)&lt;&gt;$AQ$6,DC17,0),$AQ$6),IF(DC15&lt;&gt;$AP$15,IF(AND(DC17&lt;$AQ$6,DD15&lt;$AQ$6),IF($AQ$6-SUM(DD11:DD15)&gt;DC17,DC17,$AQ$6-SUM(DD11:DD15)),$AQ$6-DD15),IF($AQ$6-SUM(DD11:DD15)&gt;DC17,DC17,IF(DC17=$AP$17,$AQ$6-SUM(DD11:DD15),0)))),0)</f>
        <v>0</v>
      </c>
      <c r="DE17" s="111">
        <f t="shared" ref="DE17" si="311">DC17-DD17</f>
        <v>2</v>
      </c>
      <c r="DF17" s="111">
        <f t="shared" ref="DF17" si="312">IF(FZ17&gt;0,IF(AND(DE15=0,DF15=0),IF(DE17&lt;=$AQ$6,IF(SUM(DF11:DF15)&lt;&gt;$AQ$6,DE17,0),$AQ$6),IF(DE15&lt;&gt;$AP$15,IF(AND(DE17&lt;$AQ$6,DF15&lt;$AQ$6),IF($AQ$6-SUM(DF11:DF15)&gt;DE17,DE17,$AQ$6-SUM(DF11:DF15)),$AQ$6-DF15),IF($AQ$6-SUM(DF11:DF15)&gt;DE17,DE17,IF(DE17=$AP$17,$AQ$6-SUM(DF11:DF15),0)))),0)</f>
        <v>0</v>
      </c>
      <c r="DG17" s="111">
        <f t="shared" ref="DG17" si="313">DE17-DF17</f>
        <v>2</v>
      </c>
      <c r="DH17" s="111">
        <f t="shared" ref="DH17" si="314">IF(GB17&gt;0,IF(AND(DG15=0,DH15=0),IF(DG17&lt;=$AQ$6,IF(SUM(DH11:DH15)&lt;&gt;$AQ$6,DG17,0),$AQ$6),IF(DG15&lt;&gt;$AP$15,IF(AND(DG17&lt;$AQ$6,DH15&lt;$AQ$6),IF($AQ$6-SUM(DH11:DH15)&gt;DG17,DG17,$AQ$6-SUM(DH11:DH15)),$AQ$6-DH15),IF($AQ$6-SUM(DH11:DH15)&gt;DG17,DG17,IF(DG17=$AP$17,$AQ$6-SUM(DH11:DH15),0)))),0)</f>
        <v>0</v>
      </c>
      <c r="DI17" s="111">
        <f t="shared" ref="DI17" si="315">DG17-DH17</f>
        <v>2</v>
      </c>
      <c r="DJ17" s="111">
        <f t="shared" ref="DJ17" si="316">IF(GD17&gt;0,IF(AND(DI15=0,DJ15=0),IF(DI17&lt;=$AQ$6,IF(SUM(DJ11:DJ15)&lt;&gt;$AQ$6,DI17,0),$AQ$6),IF(DI15&lt;&gt;$AP$15,IF(AND(DI17&lt;$AQ$6,DJ15&lt;$AQ$6),IF($AQ$6-SUM(DJ11:DJ15)&gt;DI17,DI17,$AQ$6-SUM(DJ11:DJ15)),$AQ$6-DJ15),IF($AQ$6-SUM(DJ11:DJ15)&gt;DI17,DI17,IF(DI17=$AP$17,$AQ$6-SUM(DJ11:DJ15),0)))),0)</f>
        <v>0</v>
      </c>
      <c r="DL17" s="111">
        <f>'KALENDER PENDIDIKAN'!B89</f>
        <v>0</v>
      </c>
      <c r="DM17" s="111"/>
      <c r="DN17" s="111">
        <f>'KALENDER PENDIDIKAN'!C89</f>
        <v>0</v>
      </c>
      <c r="DO17" s="111"/>
      <c r="DP17" s="111">
        <f>'KALENDER PENDIDIKAN'!D89</f>
        <v>0</v>
      </c>
      <c r="DQ17" s="111"/>
      <c r="DR17" s="111">
        <f>'KALENDER PENDIDIKAN'!E89</f>
        <v>1</v>
      </c>
      <c r="DS17" s="111"/>
      <c r="DT17" s="111">
        <f>'KALENDER PENDIDIKAN'!F89</f>
        <v>1</v>
      </c>
      <c r="DU17" s="111"/>
      <c r="DV17" s="111">
        <f>'KALENDER PENDIDIKAN'!G89</f>
        <v>0</v>
      </c>
      <c r="DW17" s="111"/>
      <c r="DX17" s="111">
        <f>'KALENDER PENDIDIKAN'!H89</f>
        <v>0</v>
      </c>
      <c r="DY17" s="111"/>
      <c r="DZ17" s="111">
        <f>'KALENDER PENDIDIKAN'!I89</f>
        <v>1</v>
      </c>
      <c r="EA17" s="111"/>
      <c r="EB17" s="111">
        <f>'KALENDER PENDIDIKAN'!J89</f>
        <v>1</v>
      </c>
      <c r="EC17" s="111"/>
      <c r="ED17" s="111">
        <f>'KALENDER PENDIDIKAN'!K89</f>
        <v>1</v>
      </c>
      <c r="EE17" s="111"/>
      <c r="EF17" s="111">
        <f>'KALENDER PENDIDIKAN'!L89</f>
        <v>1</v>
      </c>
      <c r="EG17" s="111"/>
      <c r="EH17" s="111">
        <f>'KALENDER PENDIDIKAN'!M89</f>
        <v>0</v>
      </c>
      <c r="EI17" s="111"/>
      <c r="EJ17" s="111">
        <f>'KALENDER PENDIDIKAN'!N89</f>
        <v>1</v>
      </c>
      <c r="EK17" s="111"/>
      <c r="EL17" s="111">
        <f>'KALENDER PENDIDIKAN'!O89</f>
        <v>1</v>
      </c>
      <c r="EM17" s="111"/>
      <c r="EN17" s="111">
        <f>'KALENDER PENDIDIKAN'!P89</f>
        <v>0</v>
      </c>
      <c r="EO17" s="111"/>
      <c r="EP17" s="111">
        <f>'KALENDER PENDIDIKAN'!Q89</f>
        <v>1</v>
      </c>
      <c r="EQ17" s="111"/>
      <c r="ER17" s="111">
        <f>'KALENDER PENDIDIKAN'!R89</f>
        <v>1</v>
      </c>
      <c r="ES17" s="111"/>
      <c r="ET17" s="111">
        <f>'KALENDER PENDIDIKAN'!S89</f>
        <v>0</v>
      </c>
      <c r="EU17" s="111"/>
      <c r="EV17" s="111">
        <f>'KALENDER PENDIDIKAN'!T89</f>
        <v>0</v>
      </c>
      <c r="EW17" s="111"/>
      <c r="EX17" s="111">
        <f>'KALENDER PENDIDIKAN'!U89</f>
        <v>1</v>
      </c>
      <c r="EY17" s="111"/>
      <c r="EZ17" s="111">
        <f>'KALENDER PENDIDIKAN'!V89</f>
        <v>1</v>
      </c>
      <c r="FA17" s="111"/>
      <c r="FB17" s="111">
        <f>'KALENDER PENDIDIKAN'!W89</f>
        <v>1</v>
      </c>
      <c r="FC17" s="111"/>
      <c r="FD17" s="111">
        <f>'KALENDER PENDIDIKAN'!X89</f>
        <v>1</v>
      </c>
      <c r="FE17" s="111"/>
      <c r="FF17" s="111">
        <f>'KALENDER PENDIDIKAN'!Y89</f>
        <v>0</v>
      </c>
      <c r="FG17" s="111"/>
      <c r="FH17" s="111">
        <f>'KALENDER PENDIDIKAN'!Z89</f>
        <v>1</v>
      </c>
      <c r="FI17" s="111"/>
      <c r="FJ17" s="111">
        <f>'KALENDER PENDIDIKAN'!AA89</f>
        <v>1</v>
      </c>
      <c r="FK17" s="111"/>
      <c r="FL17" s="111">
        <f>'KALENDER PENDIDIKAN'!AB89</f>
        <v>1</v>
      </c>
      <c r="FM17" s="111"/>
      <c r="FN17" s="111">
        <f>'KALENDER PENDIDIKAN'!AC89</f>
        <v>1</v>
      </c>
      <c r="FO17" s="111"/>
      <c r="FP17" s="111">
        <f>'KALENDER PENDIDIKAN'!AD89</f>
        <v>0</v>
      </c>
      <c r="FQ17" s="111"/>
      <c r="FR17" s="111">
        <f>'KALENDER PENDIDIKAN'!AE89</f>
        <v>0</v>
      </c>
      <c r="FS17" s="111"/>
      <c r="FT17" s="111">
        <f>'KALENDER PENDIDIKAN'!AF89</f>
        <v>0</v>
      </c>
      <c r="FU17" s="111"/>
      <c r="FV17" s="111">
        <f>'KALENDER PENDIDIKAN'!AG89</f>
        <v>0</v>
      </c>
      <c r="FW17" s="111"/>
      <c r="FX17" s="111">
        <f>'KALENDER PENDIDIKAN'!AH89</f>
        <v>0</v>
      </c>
      <c r="FY17" s="111"/>
      <c r="FZ17" s="111">
        <f>'KALENDER PENDIDIKAN'!AI89</f>
        <v>0</v>
      </c>
      <c r="GA17" s="111"/>
      <c r="GB17" s="111">
        <f>'KALENDER PENDIDIKAN'!AJ89</f>
        <v>0</v>
      </c>
      <c r="GC17" s="111"/>
      <c r="GD17" s="111">
        <f>'KALENDER PENDIDIKAN'!AK89</f>
        <v>0</v>
      </c>
      <c r="GE17" s="111"/>
      <c r="GF17" s="111">
        <v>7</v>
      </c>
      <c r="GH17" s="103" t="str">
        <f t="shared" si="107"/>
        <v>Show</v>
      </c>
    </row>
    <row r="18" spans="1:190" x14ac:dyDescent="0.35">
      <c r="A18" s="437" t="str">
        <f>PROTA!C18</f>
        <v>Remidial</v>
      </c>
      <c r="B18" s="438"/>
      <c r="C18" s="118">
        <f>PROTA!E18</f>
        <v>1</v>
      </c>
      <c r="D18" s="132" t="str">
        <f t="shared" si="71"/>
        <v/>
      </c>
      <c r="E18" s="132" t="str">
        <f t="shared" si="72"/>
        <v/>
      </c>
      <c r="F18" s="132" t="str">
        <f t="shared" si="73"/>
        <v/>
      </c>
      <c r="G18" s="132" t="str">
        <f t="shared" si="74"/>
        <v/>
      </c>
      <c r="H18" s="132" t="str">
        <f t="shared" si="75"/>
        <v/>
      </c>
      <c r="I18" s="132" t="str">
        <f t="shared" si="76"/>
        <v/>
      </c>
      <c r="J18" s="132" t="str">
        <f t="shared" si="77"/>
        <v/>
      </c>
      <c r="K18" s="132" t="str">
        <f t="shared" si="78"/>
        <v/>
      </c>
      <c r="L18" s="132" t="str">
        <f t="shared" si="79"/>
        <v/>
      </c>
      <c r="M18" s="132" t="str">
        <f t="shared" si="80"/>
        <v/>
      </c>
      <c r="N18" s="132" t="str">
        <f t="shared" si="81"/>
        <v/>
      </c>
      <c r="O18" s="132" t="str">
        <f t="shared" si="82"/>
        <v/>
      </c>
      <c r="P18" s="132" t="str">
        <f t="shared" si="83"/>
        <v/>
      </c>
      <c r="Q18" s="132" t="str">
        <f t="shared" si="84"/>
        <v/>
      </c>
      <c r="R18" s="132" t="str">
        <f t="shared" si="85"/>
        <v/>
      </c>
      <c r="S18" s="132" t="str">
        <f t="shared" si="86"/>
        <v/>
      </c>
      <c r="T18" s="132" t="str">
        <f t="shared" si="87"/>
        <v/>
      </c>
      <c r="U18" s="132" t="str">
        <f t="shared" si="88"/>
        <v/>
      </c>
      <c r="V18" s="132" t="str">
        <f t="shared" si="89"/>
        <v/>
      </c>
      <c r="W18" s="132" t="str">
        <f t="shared" si="90"/>
        <v/>
      </c>
      <c r="X18" s="132" t="str">
        <f t="shared" si="91"/>
        <v/>
      </c>
      <c r="Y18" s="132" t="str">
        <f t="shared" si="92"/>
        <v/>
      </c>
      <c r="Z18" s="132" t="str">
        <f t="shared" si="93"/>
        <v/>
      </c>
      <c r="AA18" s="132" t="str">
        <f t="shared" si="94"/>
        <v/>
      </c>
      <c r="AB18" s="132" t="str">
        <f t="shared" si="95"/>
        <v/>
      </c>
      <c r="AC18" s="132" t="str">
        <f t="shared" si="96"/>
        <v/>
      </c>
      <c r="AD18" s="132" t="str">
        <f t="shared" si="97"/>
        <v/>
      </c>
      <c r="AE18" s="132" t="str">
        <f t="shared" si="98"/>
        <v/>
      </c>
      <c r="AF18" s="132" t="str">
        <f t="shared" si="99"/>
        <v/>
      </c>
      <c r="AG18" s="132" t="str">
        <f t="shared" si="100"/>
        <v/>
      </c>
      <c r="AH18" s="132" t="str">
        <f t="shared" si="101"/>
        <v/>
      </c>
      <c r="AI18" s="132" t="str">
        <f t="shared" si="102"/>
        <v/>
      </c>
      <c r="AJ18" s="132" t="str">
        <f t="shared" si="103"/>
        <v/>
      </c>
      <c r="AK18" s="132" t="str">
        <f t="shared" si="104"/>
        <v/>
      </c>
      <c r="AL18" s="132" t="str">
        <f t="shared" si="105"/>
        <v/>
      </c>
      <c r="AM18" s="132" t="str">
        <f t="shared" si="106"/>
        <v/>
      </c>
      <c r="AN18" s="40"/>
      <c r="AO18" s="21"/>
      <c r="AP18">
        <f t="shared" si="0"/>
        <v>1</v>
      </c>
      <c r="AQ18" s="111">
        <f t="shared" si="1"/>
        <v>1</v>
      </c>
      <c r="AR18" s="111">
        <f>IF(DL18&gt;0,IF(AND(AQ17=0,AR17=0),IF(AQ18&lt;=$AQ$6,IF(SUM(AR11:AR17)&lt;&gt;$AQ$6,AQ18,0),$AQ$6),IF(AQ17&lt;&gt;$AP$17,IF(AND(AQ18&lt;$AQ$6,AR17&lt;$AQ$6),IF($AQ$6-SUM(AR11:AR17)&gt;AQ18,AQ18,$AQ$6-SUM(AR11:AR17)),$AQ$6-AR17),IF($AQ$6-SUM(AR11:AR17)&gt;AQ18,AQ18,IF(AQ18=$AP$18,$AQ$6-SUM(AR11:AR17),0)))),0)</f>
        <v>0</v>
      </c>
      <c r="AS18" s="111">
        <f t="shared" si="178"/>
        <v>1</v>
      </c>
      <c r="AT18" s="111">
        <f t="shared" ref="AT18" si="317">IF(DN18&gt;0,IF(AND(AS17=0,AT17=0),IF(AS18&lt;=$AQ$6,IF(SUM(AT11:AT17)&lt;&gt;$AQ$6,AS18,0),$AQ$6),IF(AS17&lt;&gt;$AP$17,IF(AND(AS18&lt;$AQ$6,AT17&lt;$AQ$6),IF($AQ$6-SUM(AT11:AT17)&gt;AS18,AS18,$AQ$6-SUM(AT11:AT17)),$AQ$6-AT17),IF($AQ$6-SUM(AT11:AT17)&gt;AS18,AS18,IF(AS18=$AP$18,$AQ$6-SUM(AT11:AT17),0)))),0)</f>
        <v>0</v>
      </c>
      <c r="AU18" s="111">
        <f t="shared" ref="AU18" si="318">AS18-AT18</f>
        <v>1</v>
      </c>
      <c r="AV18" s="111">
        <f t="shared" ref="AV18" si="319">IF(DP18&gt;0,IF(AND(AU17=0,AV17=0),IF(AU18&lt;=$AQ$6,IF(SUM(AV11:AV17)&lt;&gt;$AQ$6,AU18,0),$AQ$6),IF(AU17&lt;&gt;$AP$17,IF(AND(AU18&lt;$AQ$6,AV17&lt;$AQ$6),IF($AQ$6-SUM(AV11:AV17)&gt;AU18,AU18,$AQ$6-SUM(AV11:AV17)),$AQ$6-AV17),IF($AQ$6-SUM(AV11:AV17)&gt;AU18,AU18,IF(AU18=$AP$18,$AQ$6-SUM(AV11:AV17),0)))),0)</f>
        <v>0</v>
      </c>
      <c r="AW18" s="111">
        <f t="shared" ref="AW18" si="320">AU18-AV18</f>
        <v>1</v>
      </c>
      <c r="AX18" s="111">
        <f t="shared" ref="AX18" si="321">IF(DR18&gt;0,IF(AND(AW17=0,AX17=0),IF(AW18&lt;=$AQ$6,IF(SUM(AX11:AX17)&lt;&gt;$AQ$6,AW18,0),$AQ$6),IF(AW17&lt;&gt;$AP$17,IF(AND(AW18&lt;$AQ$6,AX17&lt;$AQ$6),IF($AQ$6-SUM(AX11:AX17)&gt;AW18,AW18,$AQ$6-SUM(AX11:AX17)),$AQ$6-AX17),IF($AQ$6-SUM(AX11:AX17)&gt;AW18,AW18,IF(AW18=$AP$18,$AQ$6-SUM(AX11:AX17),0)))),0)</f>
        <v>0</v>
      </c>
      <c r="AY18" s="111">
        <f t="shared" ref="AY18" si="322">AW18-AX18</f>
        <v>1</v>
      </c>
      <c r="AZ18" s="111">
        <f t="shared" ref="AZ18" si="323">IF(DT18&gt;0,IF(AND(AY17=0,AZ17=0),IF(AY18&lt;=$AQ$6,IF(SUM(AZ11:AZ17)&lt;&gt;$AQ$6,AY18,0),$AQ$6),IF(AY17&lt;&gt;$AP$17,IF(AND(AY18&lt;$AQ$6,AZ17&lt;$AQ$6),IF($AQ$6-SUM(AZ11:AZ17)&gt;AY18,AY18,$AQ$6-SUM(AZ11:AZ17)),$AQ$6-AZ17),IF($AQ$6-SUM(AZ11:AZ17)&gt;AY18,AY18,IF(AY18=$AP$18,$AQ$6-SUM(AZ11:AZ17),0)))),0)</f>
        <v>0</v>
      </c>
      <c r="BA18" s="111">
        <f t="shared" ref="BA18" si="324">AY18-AZ18</f>
        <v>1</v>
      </c>
      <c r="BB18" s="111">
        <f t="shared" ref="BB18" si="325">IF(DV18&gt;0,IF(AND(BA17=0,BB17=0),IF(BA18&lt;=$AQ$6,IF(SUM(BB11:BB17)&lt;&gt;$AQ$6,BA18,0),$AQ$6),IF(BA17&lt;&gt;$AP$17,IF(AND(BA18&lt;$AQ$6,BB17&lt;$AQ$6),IF($AQ$6-SUM(BB11:BB17)&gt;BA18,BA18,$AQ$6-SUM(BB11:BB17)),$AQ$6-BB17),IF($AQ$6-SUM(BB11:BB17)&gt;BA18,BA18,IF(BA18=$AP$18,$AQ$6-SUM(BB11:BB17),0)))),0)</f>
        <v>0</v>
      </c>
      <c r="BC18" s="111">
        <f t="shared" ref="BC18" si="326">BA18-BB18</f>
        <v>1</v>
      </c>
      <c r="BD18" s="111">
        <f t="shared" ref="BD18" si="327">IF(DX18&gt;0,IF(AND(BC17=0,BD17=0),IF(BC18&lt;=$AQ$6,IF(SUM(BD11:BD17)&lt;&gt;$AQ$6,BC18,0),$AQ$6),IF(BC17&lt;&gt;$AP$17,IF(AND(BC18&lt;$AQ$6,BD17&lt;$AQ$6),IF($AQ$6-SUM(BD11:BD17)&gt;BC18,BC18,$AQ$6-SUM(BD11:BD17)),$AQ$6-BD17),IF($AQ$6-SUM(BD11:BD17)&gt;BC18,BC18,IF(BC18=$AP$18,$AQ$6-SUM(BD11:BD17),0)))),0)</f>
        <v>0</v>
      </c>
      <c r="BE18" s="111">
        <f t="shared" ref="BE18" si="328">BC18-BD18</f>
        <v>1</v>
      </c>
      <c r="BF18" s="111">
        <f t="shared" ref="BF18" si="329">IF(DZ18&gt;0,IF(AND(BE17=0,BF17=0),IF(BE18&lt;=$AQ$6,IF(SUM(BF11:BF17)&lt;&gt;$AQ$6,BE18,0),$AQ$6),IF(BE17&lt;&gt;$AP$17,IF(AND(BE18&lt;$AQ$6,BF17&lt;$AQ$6),IF($AQ$6-SUM(BF11:BF17)&gt;BE18,BE18,$AQ$6-SUM(BF11:BF17)),$AQ$6-BF17),IF($AQ$6-SUM(BF11:BF17)&gt;BE18,BE18,IF(BE18=$AP$18,$AQ$6-SUM(BF11:BF17),0)))),0)</f>
        <v>0</v>
      </c>
      <c r="BG18" s="111">
        <f t="shared" ref="BG18" si="330">BE18-BF18</f>
        <v>1</v>
      </c>
      <c r="BH18" s="111">
        <f t="shared" ref="BH18" si="331">IF(EB18&gt;0,IF(AND(BG17=0,BH17=0),IF(BG18&lt;=$AQ$6,IF(SUM(BH11:BH17)&lt;&gt;$AQ$6,BG18,0),$AQ$6),IF(BG17&lt;&gt;$AP$17,IF(AND(BG18&lt;$AQ$6,BH17&lt;$AQ$6),IF($AQ$6-SUM(BH11:BH17)&gt;BG18,BG18,$AQ$6-SUM(BH11:BH17)),$AQ$6-BH17),IF($AQ$6-SUM(BH11:BH17)&gt;BG18,BG18,IF(BG18=$AP$18,$AQ$6-SUM(BH11:BH17),0)))),0)</f>
        <v>0</v>
      </c>
      <c r="BI18" s="111">
        <f t="shared" ref="BI18" si="332">BG18-BH18</f>
        <v>1</v>
      </c>
      <c r="BJ18" s="111">
        <f t="shared" ref="BJ18" si="333">IF(ED18&gt;0,IF(AND(BI17=0,BJ17=0),IF(BI18&lt;=$AQ$6,IF(SUM(BJ11:BJ17)&lt;&gt;$AQ$6,BI18,0),$AQ$6),IF(BI17&lt;&gt;$AP$17,IF(AND(BI18&lt;$AQ$6,BJ17&lt;$AQ$6),IF($AQ$6-SUM(BJ11:BJ17)&gt;BI18,BI18,$AQ$6-SUM(BJ11:BJ17)),$AQ$6-BJ17),IF($AQ$6-SUM(BJ11:BJ17)&gt;BI18,BI18,IF(BI18=$AP$18,$AQ$6-SUM(BJ11:BJ17),0)))),0)</f>
        <v>0</v>
      </c>
      <c r="BK18" s="111">
        <f t="shared" ref="BK18" si="334">BI18-BJ18</f>
        <v>1</v>
      </c>
      <c r="BL18" s="111">
        <f t="shared" ref="BL18" si="335">IF(EF18&gt;0,IF(AND(BK17=0,BL17=0),IF(BK18&lt;=$AQ$6,IF(SUM(BL11:BL17)&lt;&gt;$AQ$6,BK18,0),$AQ$6),IF(BK17&lt;&gt;$AP$17,IF(AND(BK18&lt;$AQ$6,BL17&lt;$AQ$6),IF($AQ$6-SUM(BL11:BL17)&gt;BK18,BK18,$AQ$6-SUM(BL11:BL17)),$AQ$6-BL17),IF($AQ$6-SUM(BL11:BL17)&gt;BK18,BK18,IF(BK18=$AP$18,$AQ$6-SUM(BL11:BL17),0)))),0)</f>
        <v>0</v>
      </c>
      <c r="BM18" s="111">
        <f t="shared" ref="BM18" si="336">BK18-BL18</f>
        <v>1</v>
      </c>
      <c r="BN18" s="111">
        <f t="shared" ref="BN18" si="337">IF(EH18&gt;0,IF(AND(BM17=0,BN17=0),IF(BM18&lt;=$AQ$6,IF(SUM(BN11:BN17)&lt;&gt;$AQ$6,BM18,0),$AQ$6),IF(BM17&lt;&gt;$AP$17,IF(AND(BM18&lt;$AQ$6,BN17&lt;$AQ$6),IF($AQ$6-SUM(BN11:BN17)&gt;BM18,BM18,$AQ$6-SUM(BN11:BN17)),$AQ$6-BN17),IF($AQ$6-SUM(BN11:BN17)&gt;BM18,BM18,IF(BM18=$AP$18,$AQ$6-SUM(BN11:BN17),0)))),0)</f>
        <v>0</v>
      </c>
      <c r="BO18" s="111">
        <f t="shared" ref="BO18" si="338">BM18-BN18</f>
        <v>1</v>
      </c>
      <c r="BP18" s="111">
        <f t="shared" ref="BP18" si="339">IF(EJ18&gt;0,IF(AND(BO17=0,BP17=0),IF(BO18&lt;=$AQ$6,IF(SUM(BP11:BP17)&lt;&gt;$AQ$6,BO18,0),$AQ$6),IF(BO17&lt;&gt;$AP$17,IF(AND(BO18&lt;$AQ$6,BP17&lt;$AQ$6),IF($AQ$6-SUM(BP11:BP17)&gt;BO18,BO18,$AQ$6-SUM(BP11:BP17)),$AQ$6-BP17),IF($AQ$6-SUM(BP11:BP17)&gt;BO18,BO18,IF(BO18=$AP$18,$AQ$6-SUM(BP11:BP17),0)))),0)</f>
        <v>0</v>
      </c>
      <c r="BQ18" s="111">
        <f t="shared" ref="BQ18" si="340">BO18-BP18</f>
        <v>1</v>
      </c>
      <c r="BR18" s="111">
        <f t="shared" ref="BR18" si="341">IF(EL18&gt;0,IF(AND(BQ17=0,BR17=0),IF(BQ18&lt;=$AQ$6,IF(SUM(BR11:BR17)&lt;&gt;$AQ$6,BQ18,0),$AQ$6),IF(BQ17&lt;&gt;$AP$17,IF(AND(BQ18&lt;$AQ$6,BR17&lt;$AQ$6),IF($AQ$6-SUM(BR11:BR17)&gt;BQ18,BQ18,$AQ$6-SUM(BR11:BR17)),$AQ$6-BR17),IF($AQ$6-SUM(BR11:BR17)&gt;BQ18,BQ18,IF(BQ18=$AP$18,$AQ$6-SUM(BR11:BR17),0)))),0)</f>
        <v>0</v>
      </c>
      <c r="BS18" s="111">
        <f t="shared" ref="BS18" si="342">BQ18-BR18</f>
        <v>1</v>
      </c>
      <c r="BT18" s="111">
        <f t="shared" ref="BT18" si="343">IF(EN18&gt;0,IF(AND(BS17=0,BT17=0),IF(BS18&lt;=$AQ$6,IF(SUM(BT11:BT17)&lt;&gt;$AQ$6,BS18,0),$AQ$6),IF(BS17&lt;&gt;$AP$17,IF(AND(BS18&lt;$AQ$6,BT17&lt;$AQ$6),IF($AQ$6-SUM(BT11:BT17)&gt;BS18,BS18,$AQ$6-SUM(BT11:BT17)),$AQ$6-BT17),IF($AQ$6-SUM(BT11:BT17)&gt;BS18,BS18,IF(BS18=$AP$18,$AQ$6-SUM(BT11:BT17),0)))),0)</f>
        <v>0</v>
      </c>
      <c r="BU18" s="111">
        <f t="shared" ref="BU18" si="344">BS18-BT18</f>
        <v>1</v>
      </c>
      <c r="BV18" s="111">
        <f t="shared" ref="BV18" si="345">IF(EP18&gt;0,IF(AND(BU17=0,BV17=0),IF(BU18&lt;=$AQ$6,IF(SUM(BV11:BV17)&lt;&gt;$AQ$6,BU18,0),$AQ$6),IF(BU17&lt;&gt;$AP$17,IF(AND(BU18&lt;$AQ$6,BV17&lt;$AQ$6),IF($AQ$6-SUM(BV11:BV17)&gt;BU18,BU18,$AQ$6-SUM(BV11:BV17)),$AQ$6-BV17),IF($AQ$6-SUM(BV11:BV17)&gt;BU18,BU18,IF(BU18=$AP$18,$AQ$6-SUM(BV11:BV17),0)))),0)</f>
        <v>0</v>
      </c>
      <c r="BW18" s="111">
        <f t="shared" ref="BW18" si="346">BU18-BV18</f>
        <v>1</v>
      </c>
      <c r="BX18" s="111">
        <f t="shared" ref="BX18" si="347">IF(ER18&gt;0,IF(AND(BW17=0,BX17=0),IF(BW18&lt;=$AQ$6,IF(SUM(BX11:BX17)&lt;&gt;$AQ$6,BW18,0),$AQ$6),IF(BW17&lt;&gt;$AP$17,IF(AND(BW18&lt;$AQ$6,BX17&lt;$AQ$6),IF($AQ$6-SUM(BX11:BX17)&gt;BW18,BW18,$AQ$6-SUM(BX11:BX17)),$AQ$6-BX17),IF($AQ$6-SUM(BX11:BX17)&gt;BW18,BW18,IF(BW18=$AP$18,$AQ$6-SUM(BX11:BX17),0)))),0)</f>
        <v>0</v>
      </c>
      <c r="BY18" s="111">
        <f t="shared" ref="BY18" si="348">BW18-BX18</f>
        <v>1</v>
      </c>
      <c r="BZ18" s="111">
        <f t="shared" ref="BZ18" si="349">IF(ET18&gt;0,IF(AND(BY17=0,BZ17=0),IF(BY18&lt;=$AQ$6,IF(SUM(BZ11:BZ17)&lt;&gt;$AQ$6,BY18,0),$AQ$6),IF(BY17&lt;&gt;$AP$17,IF(AND(BY18&lt;$AQ$6,BZ17&lt;$AQ$6),IF($AQ$6-SUM(BZ11:BZ17)&gt;BY18,BY18,$AQ$6-SUM(BZ11:BZ17)),$AQ$6-BZ17),IF($AQ$6-SUM(BZ11:BZ17)&gt;BY18,BY18,IF(BY18=$AP$18,$AQ$6-SUM(BZ11:BZ17),0)))),0)</f>
        <v>0</v>
      </c>
      <c r="CA18" s="111">
        <f t="shared" ref="CA18" si="350">BY18-BZ18</f>
        <v>1</v>
      </c>
      <c r="CB18" s="111">
        <f t="shared" ref="CB18" si="351">IF(EV18&gt;0,IF(AND(CA17=0,CB17=0),IF(CA18&lt;=$AQ$6,IF(SUM(CB11:CB17)&lt;&gt;$AQ$6,CA18,0),$AQ$6),IF(CA17&lt;&gt;$AP$17,IF(AND(CA18&lt;$AQ$6,CB17&lt;$AQ$6),IF($AQ$6-SUM(CB11:CB17)&gt;CA18,CA18,$AQ$6-SUM(CB11:CB17)),$AQ$6-CB17),IF($AQ$6-SUM(CB11:CB17)&gt;CA18,CA18,IF(CA18=$AP$18,$AQ$6-SUM(CB11:CB17),0)))),0)</f>
        <v>0</v>
      </c>
      <c r="CC18" s="111">
        <f t="shared" ref="CC18" si="352">CA18-CB18</f>
        <v>1</v>
      </c>
      <c r="CD18" s="111">
        <f t="shared" ref="CD18" si="353">IF(EX18&gt;0,IF(AND(CC17=0,CD17=0),IF(CC18&lt;=$AQ$6,IF(SUM(CD11:CD17)&lt;&gt;$AQ$6,CC18,0),$AQ$6),IF(CC17&lt;&gt;$AP$17,IF(AND(CC18&lt;$AQ$6,CD17&lt;$AQ$6),IF($AQ$6-SUM(CD11:CD17)&gt;CC18,CC18,$AQ$6-SUM(CD11:CD17)),$AQ$6-CD17),IF($AQ$6-SUM(CD11:CD17)&gt;CC18,CC18,IF(CC18=$AP$18,$AQ$6-SUM(CD11:CD17),0)))),0)</f>
        <v>0</v>
      </c>
      <c r="CE18" s="111">
        <f t="shared" ref="CE18" si="354">CC18-CD18</f>
        <v>1</v>
      </c>
      <c r="CF18" s="111">
        <f t="shared" ref="CF18" si="355">IF(EZ18&gt;0,IF(AND(CE17=0,CF17=0),IF(CE18&lt;=$AQ$6,IF(SUM(CF11:CF17)&lt;&gt;$AQ$6,CE18,0),$AQ$6),IF(CE17&lt;&gt;$AP$17,IF(AND(CE18&lt;$AQ$6,CF17&lt;$AQ$6),IF($AQ$6-SUM(CF11:CF17)&gt;CE18,CE18,$AQ$6-SUM(CF11:CF17)),$AQ$6-CF17),IF($AQ$6-SUM(CF11:CF17)&gt;CE18,CE18,IF(CE18=$AP$18,$AQ$6-SUM(CF11:CF17),0)))),0)</f>
        <v>0</v>
      </c>
      <c r="CG18" s="111">
        <f t="shared" ref="CG18" si="356">CE18-CF18</f>
        <v>1</v>
      </c>
      <c r="CH18" s="111">
        <f t="shared" ref="CH18" si="357">IF(FB18&gt;0,IF(AND(CG17=0,CH17=0),IF(CG18&lt;=$AQ$6,IF(SUM(CH11:CH17)&lt;&gt;$AQ$6,CG18,0),$AQ$6),IF(CG17&lt;&gt;$AP$17,IF(AND(CG18&lt;$AQ$6,CH17&lt;$AQ$6),IF($AQ$6-SUM(CH11:CH17)&gt;CG18,CG18,$AQ$6-SUM(CH11:CH17)),$AQ$6-CH17),IF($AQ$6-SUM(CH11:CH17)&gt;CG18,CG18,IF(CG18=$AP$18,$AQ$6-SUM(CH11:CH17),0)))),0)</f>
        <v>0</v>
      </c>
      <c r="CI18" s="111">
        <f t="shared" ref="CI18" si="358">CG18-CH18</f>
        <v>1</v>
      </c>
      <c r="CJ18" s="111">
        <f t="shared" ref="CJ18" si="359">IF(FD18&gt;0,IF(AND(CI17=0,CJ17=0),IF(CI18&lt;=$AQ$6,IF(SUM(CJ11:CJ17)&lt;&gt;$AQ$6,CI18,0),$AQ$6),IF(CI17&lt;&gt;$AP$17,IF(AND(CI18&lt;$AQ$6,CJ17&lt;$AQ$6),IF($AQ$6-SUM(CJ11:CJ17)&gt;CI18,CI18,$AQ$6-SUM(CJ11:CJ17)),$AQ$6-CJ17),IF($AQ$6-SUM(CJ11:CJ17)&gt;CI18,CI18,IF(CI18=$AP$18,$AQ$6-SUM(CJ11:CJ17),0)))),0)</f>
        <v>0</v>
      </c>
      <c r="CK18" s="111">
        <f t="shared" ref="CK18" si="360">CI18-CJ18</f>
        <v>1</v>
      </c>
      <c r="CL18" s="111">
        <f t="shared" ref="CL18" si="361">IF(FF18&gt;0,IF(AND(CK17=0,CL17=0),IF(CK18&lt;=$AQ$6,IF(SUM(CL11:CL17)&lt;&gt;$AQ$6,CK18,0),$AQ$6),IF(CK17&lt;&gt;$AP$17,IF(AND(CK18&lt;$AQ$6,CL17&lt;$AQ$6),IF($AQ$6-SUM(CL11:CL17)&gt;CK18,CK18,$AQ$6-SUM(CL11:CL17)),$AQ$6-CL17),IF($AQ$6-SUM(CL11:CL17)&gt;CK18,CK18,IF(CK18=$AP$18,$AQ$6-SUM(CL11:CL17),0)))),0)</f>
        <v>0</v>
      </c>
      <c r="CM18" s="111">
        <f t="shared" ref="CM18" si="362">CK18-CL18</f>
        <v>1</v>
      </c>
      <c r="CN18" s="111">
        <f t="shared" ref="CN18" si="363">IF(FH18&gt;0,IF(AND(CM17=0,CN17=0),IF(CM18&lt;=$AQ$6,IF(SUM(CN11:CN17)&lt;&gt;$AQ$6,CM18,0),$AQ$6),IF(CM17&lt;&gt;$AP$17,IF(AND(CM18&lt;$AQ$6,CN17&lt;$AQ$6),IF($AQ$6-SUM(CN11:CN17)&gt;CM18,CM18,$AQ$6-SUM(CN11:CN17)),$AQ$6-CN17),IF($AQ$6-SUM(CN11:CN17)&gt;CM18,CM18,IF(CM18=$AP$18,$AQ$6-SUM(CN11:CN17),0)))),0)</f>
        <v>0</v>
      </c>
      <c r="CO18" s="111">
        <f t="shared" ref="CO18" si="364">CM18-CN18</f>
        <v>1</v>
      </c>
      <c r="CP18" s="111">
        <f t="shared" ref="CP18" si="365">IF(FJ18&gt;0,IF(AND(CO17=0,CP17=0),IF(CO18&lt;=$AQ$6,IF(SUM(CP11:CP17)&lt;&gt;$AQ$6,CO18,0),$AQ$6),IF(CO17&lt;&gt;$AP$17,IF(AND(CO18&lt;$AQ$6,CP17&lt;$AQ$6),IF($AQ$6-SUM(CP11:CP17)&gt;CO18,CO18,$AQ$6-SUM(CP11:CP17)),$AQ$6-CP17),IF($AQ$6-SUM(CP11:CP17)&gt;CO18,CO18,IF(CO18=$AP$18,$AQ$6-SUM(CP11:CP17),0)))),0)</f>
        <v>0</v>
      </c>
      <c r="CQ18" s="111">
        <f t="shared" ref="CQ18" si="366">CO18-CP18</f>
        <v>1</v>
      </c>
      <c r="CR18" s="111">
        <f t="shared" ref="CR18" si="367">IF(FL18&gt;0,IF(AND(CQ17=0,CR17=0),IF(CQ18&lt;=$AQ$6,IF(SUM(CR11:CR17)&lt;&gt;$AQ$6,CQ18,0),$AQ$6),IF(CQ17&lt;&gt;$AP$17,IF(AND(CQ18&lt;$AQ$6,CR17&lt;$AQ$6),IF($AQ$6-SUM(CR11:CR17)&gt;CQ18,CQ18,$AQ$6-SUM(CR11:CR17)),$AQ$6-CR17),IF($AQ$6-SUM(CR11:CR17)&gt;CQ18,CQ18,IF(CQ18=$AP$18,$AQ$6-SUM(CR11:CR17),0)))),0)</f>
        <v>0</v>
      </c>
      <c r="CS18" s="111">
        <f t="shared" ref="CS18" si="368">CQ18-CR18</f>
        <v>1</v>
      </c>
      <c r="CT18" s="111">
        <f t="shared" ref="CT18" si="369">IF(FN18&gt;0,IF(AND(CS17=0,CT17=0),IF(CS18&lt;=$AQ$6,IF(SUM(CT11:CT17)&lt;&gt;$AQ$6,CS18,0),$AQ$6),IF(CS17&lt;&gt;$AP$17,IF(AND(CS18&lt;$AQ$6,CT17&lt;$AQ$6),IF($AQ$6-SUM(CT11:CT17)&gt;CS18,CS18,$AQ$6-SUM(CT11:CT17)),$AQ$6-CT17),IF($AQ$6-SUM(CT11:CT17)&gt;CS18,CS18,IF(CS18=$AP$18,$AQ$6-SUM(CT11:CT17),0)))),0)</f>
        <v>0</v>
      </c>
      <c r="CU18" s="111">
        <f t="shared" ref="CU18" si="370">CS18-CT18</f>
        <v>1</v>
      </c>
      <c r="CV18" s="111">
        <f t="shared" ref="CV18" si="371">IF(FP18&gt;0,IF(AND(CU17=0,CV17=0),IF(CU18&lt;=$AQ$6,IF(SUM(CV11:CV17)&lt;&gt;$AQ$6,CU18,0),$AQ$6),IF(CU17&lt;&gt;$AP$17,IF(AND(CU18&lt;$AQ$6,CV17&lt;$AQ$6),IF($AQ$6-SUM(CV11:CV17)&gt;CU18,CU18,$AQ$6-SUM(CV11:CV17)),$AQ$6-CV17),IF($AQ$6-SUM(CV11:CV17)&gt;CU18,CU18,IF(CU18=$AP$18,$AQ$6-SUM(CV11:CV17),0)))),0)</f>
        <v>0</v>
      </c>
      <c r="CW18" s="111">
        <f t="shared" ref="CW18" si="372">CU18-CV18</f>
        <v>1</v>
      </c>
      <c r="CX18" s="111">
        <f t="shared" ref="CX18" si="373">IF(FR18&gt;0,IF(AND(CW17=0,CX17=0),IF(CW18&lt;=$AQ$6,IF(SUM(CX11:CX17)&lt;&gt;$AQ$6,CW18,0),$AQ$6),IF(CW17&lt;&gt;$AP$17,IF(AND(CW18&lt;$AQ$6,CX17&lt;$AQ$6),IF($AQ$6-SUM(CX11:CX17)&gt;CW18,CW18,$AQ$6-SUM(CX11:CX17)),$AQ$6-CX17),IF($AQ$6-SUM(CX11:CX17)&gt;CW18,CW18,IF(CW18=$AP$18,$AQ$6-SUM(CX11:CX17),0)))),0)</f>
        <v>0</v>
      </c>
      <c r="CY18" s="111">
        <f t="shared" ref="CY18" si="374">CW18-CX18</f>
        <v>1</v>
      </c>
      <c r="CZ18" s="111">
        <f t="shared" ref="CZ18" si="375">IF(FT18&gt;0,IF(AND(CY17=0,CZ17=0),IF(CY18&lt;=$AQ$6,IF(SUM(CZ11:CZ17)&lt;&gt;$AQ$6,CY18,0),$AQ$6),IF(CY17&lt;&gt;$AP$17,IF(AND(CY18&lt;$AQ$6,CZ17&lt;$AQ$6),IF($AQ$6-SUM(CZ11:CZ17)&gt;CY18,CY18,$AQ$6-SUM(CZ11:CZ17)),$AQ$6-CZ17),IF($AQ$6-SUM(CZ11:CZ17)&gt;CY18,CY18,IF(CY18=$AP$18,$AQ$6-SUM(CZ11:CZ17),0)))),0)</f>
        <v>0</v>
      </c>
      <c r="DA18" s="111">
        <f t="shared" ref="DA18" si="376">CY18-CZ18</f>
        <v>1</v>
      </c>
      <c r="DB18" s="111">
        <f t="shared" ref="DB18" si="377">IF(FV18&gt;0,IF(AND(DA17=0,DB17=0),IF(DA18&lt;=$AQ$6,IF(SUM(DB11:DB17)&lt;&gt;$AQ$6,DA18,0),$AQ$6),IF(DA17&lt;&gt;$AP$17,IF(AND(DA18&lt;$AQ$6,DB17&lt;$AQ$6),IF($AQ$6-SUM(DB11:DB17)&gt;DA18,DA18,$AQ$6-SUM(DB11:DB17)),$AQ$6-DB17),IF($AQ$6-SUM(DB11:DB17)&gt;DA18,DA18,IF(DA18=$AP$18,$AQ$6-SUM(DB11:DB17),0)))),0)</f>
        <v>0</v>
      </c>
      <c r="DC18" s="111">
        <f t="shared" ref="DC18" si="378">DA18-DB18</f>
        <v>1</v>
      </c>
      <c r="DD18" s="111">
        <f t="shared" ref="DD18" si="379">IF(FX18&gt;0,IF(AND(DC17=0,DD17=0),IF(DC18&lt;=$AQ$6,IF(SUM(DD11:DD17)&lt;&gt;$AQ$6,DC18,0),$AQ$6),IF(DC17&lt;&gt;$AP$17,IF(AND(DC18&lt;$AQ$6,DD17&lt;$AQ$6),IF($AQ$6-SUM(DD11:DD17)&gt;DC18,DC18,$AQ$6-SUM(DD11:DD17)),$AQ$6-DD17),IF($AQ$6-SUM(DD11:DD17)&gt;DC18,DC18,IF(DC18=$AP$18,$AQ$6-SUM(DD11:DD17),0)))),0)</f>
        <v>0</v>
      </c>
      <c r="DE18" s="111">
        <f t="shared" ref="DE18" si="380">DC18-DD18</f>
        <v>1</v>
      </c>
      <c r="DF18" s="111">
        <f t="shared" ref="DF18" si="381">IF(FZ18&gt;0,IF(AND(DE17=0,DF17=0),IF(DE18&lt;=$AQ$6,IF(SUM(DF11:DF17)&lt;&gt;$AQ$6,DE18,0),$AQ$6),IF(DE17&lt;&gt;$AP$17,IF(AND(DE18&lt;$AQ$6,DF17&lt;$AQ$6),IF($AQ$6-SUM(DF11:DF17)&gt;DE18,DE18,$AQ$6-SUM(DF11:DF17)),$AQ$6-DF17),IF($AQ$6-SUM(DF11:DF17)&gt;DE18,DE18,IF(DE18=$AP$18,$AQ$6-SUM(DF11:DF17),0)))),0)</f>
        <v>0</v>
      </c>
      <c r="DG18" s="111">
        <f t="shared" ref="DG18" si="382">DE18-DF18</f>
        <v>1</v>
      </c>
      <c r="DH18" s="111">
        <f t="shared" ref="DH18" si="383">IF(GB18&gt;0,IF(AND(DG17=0,DH17=0),IF(DG18&lt;=$AQ$6,IF(SUM(DH11:DH17)&lt;&gt;$AQ$6,DG18,0),$AQ$6),IF(DG17&lt;&gt;$AP$17,IF(AND(DG18&lt;$AQ$6,DH17&lt;$AQ$6),IF($AQ$6-SUM(DH11:DH17)&gt;DG18,DG18,$AQ$6-SUM(DH11:DH17)),$AQ$6-DH17),IF($AQ$6-SUM(DH11:DH17)&gt;DG18,DG18,IF(DG18=$AP$18,$AQ$6-SUM(DH11:DH17),0)))),0)</f>
        <v>0</v>
      </c>
      <c r="DI18" s="111">
        <f t="shared" ref="DI18" si="384">DG18-DH18</f>
        <v>1</v>
      </c>
      <c r="DJ18" s="111">
        <f t="shared" ref="DJ18" si="385">IF(GD18&gt;0,IF(AND(DI17=0,DJ17=0),IF(DI18&lt;=$AQ$6,IF(SUM(DJ11:DJ17)&lt;&gt;$AQ$6,DI18,0),$AQ$6),IF(DI17&lt;&gt;$AP$17,IF(AND(DI18&lt;$AQ$6,DJ17&lt;$AQ$6),IF($AQ$6-SUM(DJ11:DJ17)&gt;DI18,DI18,$AQ$6-SUM(DJ11:DJ17)),$AQ$6-DJ17),IF($AQ$6-SUM(DJ11:DJ17)&gt;DI18,DI18,IF(DI18=$AP$18,$AQ$6-SUM(DJ11:DJ17),0)))),0)</f>
        <v>0</v>
      </c>
      <c r="DL18" s="111">
        <f>'KALENDER PENDIDIKAN'!B90</f>
        <v>0</v>
      </c>
      <c r="DM18" s="111"/>
      <c r="DN18" s="111">
        <f>'KALENDER PENDIDIKAN'!C90</f>
        <v>0</v>
      </c>
      <c r="DO18" s="111"/>
      <c r="DP18" s="111">
        <f>'KALENDER PENDIDIKAN'!D90</f>
        <v>0</v>
      </c>
      <c r="DQ18" s="111"/>
      <c r="DR18" s="111">
        <f>'KALENDER PENDIDIKAN'!E90</f>
        <v>1</v>
      </c>
      <c r="DS18" s="111"/>
      <c r="DT18" s="111">
        <f>'KALENDER PENDIDIKAN'!F90</f>
        <v>1</v>
      </c>
      <c r="DU18" s="111"/>
      <c r="DV18" s="111">
        <f>'KALENDER PENDIDIKAN'!G90</f>
        <v>0</v>
      </c>
      <c r="DW18" s="111"/>
      <c r="DX18" s="111">
        <f>'KALENDER PENDIDIKAN'!H90</f>
        <v>0</v>
      </c>
      <c r="DY18" s="111"/>
      <c r="DZ18" s="111">
        <f>'KALENDER PENDIDIKAN'!I90</f>
        <v>1</v>
      </c>
      <c r="EA18" s="111"/>
      <c r="EB18" s="111">
        <f>'KALENDER PENDIDIKAN'!J90</f>
        <v>1</v>
      </c>
      <c r="EC18" s="111"/>
      <c r="ED18" s="111">
        <f>'KALENDER PENDIDIKAN'!K90</f>
        <v>1</v>
      </c>
      <c r="EE18" s="111"/>
      <c r="EF18" s="111">
        <f>'KALENDER PENDIDIKAN'!L90</f>
        <v>1</v>
      </c>
      <c r="EG18" s="111"/>
      <c r="EH18" s="111">
        <f>'KALENDER PENDIDIKAN'!M90</f>
        <v>0</v>
      </c>
      <c r="EI18" s="111"/>
      <c r="EJ18" s="111">
        <f>'KALENDER PENDIDIKAN'!N90</f>
        <v>1</v>
      </c>
      <c r="EK18" s="111"/>
      <c r="EL18" s="111">
        <f>'KALENDER PENDIDIKAN'!O90</f>
        <v>1</v>
      </c>
      <c r="EM18" s="111"/>
      <c r="EN18" s="111">
        <f>'KALENDER PENDIDIKAN'!P90</f>
        <v>0</v>
      </c>
      <c r="EO18" s="111"/>
      <c r="EP18" s="111">
        <f>'KALENDER PENDIDIKAN'!Q90</f>
        <v>1</v>
      </c>
      <c r="EQ18" s="111"/>
      <c r="ER18" s="111">
        <f>'KALENDER PENDIDIKAN'!R90</f>
        <v>1</v>
      </c>
      <c r="ES18" s="111"/>
      <c r="ET18" s="111">
        <f>'KALENDER PENDIDIKAN'!S90</f>
        <v>0</v>
      </c>
      <c r="EU18" s="111"/>
      <c r="EV18" s="111">
        <f>'KALENDER PENDIDIKAN'!T90</f>
        <v>0</v>
      </c>
      <c r="EW18" s="111"/>
      <c r="EX18" s="111">
        <f>'KALENDER PENDIDIKAN'!U90</f>
        <v>1</v>
      </c>
      <c r="EY18" s="111"/>
      <c r="EZ18" s="111">
        <f>'KALENDER PENDIDIKAN'!V90</f>
        <v>1</v>
      </c>
      <c r="FA18" s="111"/>
      <c r="FB18" s="111">
        <f>'KALENDER PENDIDIKAN'!W90</f>
        <v>1</v>
      </c>
      <c r="FC18" s="111"/>
      <c r="FD18" s="111">
        <f>'KALENDER PENDIDIKAN'!X90</f>
        <v>1</v>
      </c>
      <c r="FE18" s="111"/>
      <c r="FF18" s="111">
        <f>'KALENDER PENDIDIKAN'!Y90</f>
        <v>0</v>
      </c>
      <c r="FG18" s="111"/>
      <c r="FH18" s="111">
        <f>'KALENDER PENDIDIKAN'!Z90</f>
        <v>1</v>
      </c>
      <c r="FI18" s="111"/>
      <c r="FJ18" s="111">
        <f>'KALENDER PENDIDIKAN'!AA90</f>
        <v>1</v>
      </c>
      <c r="FK18" s="111"/>
      <c r="FL18" s="111">
        <f>'KALENDER PENDIDIKAN'!AB90</f>
        <v>1</v>
      </c>
      <c r="FM18" s="111"/>
      <c r="FN18" s="111">
        <f>'KALENDER PENDIDIKAN'!AC90</f>
        <v>1</v>
      </c>
      <c r="FO18" s="111"/>
      <c r="FP18" s="111">
        <f>'KALENDER PENDIDIKAN'!AD90</f>
        <v>0</v>
      </c>
      <c r="FQ18" s="111"/>
      <c r="FR18" s="111">
        <f>'KALENDER PENDIDIKAN'!AE90</f>
        <v>0</v>
      </c>
      <c r="FS18" s="111"/>
      <c r="FT18" s="111">
        <f>'KALENDER PENDIDIKAN'!AF90</f>
        <v>0</v>
      </c>
      <c r="FU18" s="111"/>
      <c r="FV18" s="111">
        <f>'KALENDER PENDIDIKAN'!AG90</f>
        <v>0</v>
      </c>
      <c r="FW18" s="111"/>
      <c r="FX18" s="111">
        <f>'KALENDER PENDIDIKAN'!AH90</f>
        <v>0</v>
      </c>
      <c r="FY18" s="111"/>
      <c r="FZ18" s="111">
        <f>'KALENDER PENDIDIKAN'!AI90</f>
        <v>0</v>
      </c>
      <c r="GA18" s="111"/>
      <c r="GB18" s="111">
        <f>'KALENDER PENDIDIKAN'!AJ90</f>
        <v>0</v>
      </c>
      <c r="GC18" s="111"/>
      <c r="GD18" s="111">
        <f>'KALENDER PENDIDIKAN'!AK90</f>
        <v>0</v>
      </c>
      <c r="GE18" s="111"/>
      <c r="GF18" s="111">
        <v>8</v>
      </c>
      <c r="GH18" s="103" t="str">
        <f t="shared" si="107"/>
        <v>Show</v>
      </c>
    </row>
    <row r="19" spans="1:190" hidden="1" x14ac:dyDescent="0.35">
      <c r="A19" s="118"/>
      <c r="B19" s="118"/>
      <c r="D19" s="132" t="str">
        <f t="shared" si="71"/>
        <v/>
      </c>
      <c r="E19" s="132" t="str">
        <f t="shared" si="72"/>
        <v/>
      </c>
      <c r="F19" s="132" t="str">
        <f t="shared" si="73"/>
        <v/>
      </c>
      <c r="G19" s="132" t="str">
        <f t="shared" si="74"/>
        <v/>
      </c>
      <c r="H19" s="132" t="str">
        <f t="shared" si="75"/>
        <v/>
      </c>
      <c r="I19" s="132" t="str">
        <f t="shared" si="76"/>
        <v/>
      </c>
      <c r="J19" s="132" t="str">
        <f t="shared" si="77"/>
        <v/>
      </c>
      <c r="K19" s="132" t="str">
        <f t="shared" si="78"/>
        <v/>
      </c>
      <c r="L19" s="132" t="str">
        <f t="shared" si="79"/>
        <v/>
      </c>
      <c r="M19" s="132" t="str">
        <f t="shared" si="80"/>
        <v/>
      </c>
      <c r="N19" s="132" t="str">
        <f t="shared" si="81"/>
        <v/>
      </c>
      <c r="O19" s="132" t="str">
        <f t="shared" si="82"/>
        <v/>
      </c>
      <c r="P19" s="132" t="str">
        <f t="shared" si="83"/>
        <v/>
      </c>
      <c r="Q19" s="132" t="str">
        <f t="shared" si="84"/>
        <v/>
      </c>
      <c r="R19" s="132" t="str">
        <f t="shared" si="85"/>
        <v/>
      </c>
      <c r="S19" s="132" t="str">
        <f t="shared" si="86"/>
        <v/>
      </c>
      <c r="T19" s="132" t="str">
        <f t="shared" si="87"/>
        <v/>
      </c>
      <c r="U19" s="132" t="str">
        <f t="shared" si="88"/>
        <v/>
      </c>
      <c r="V19" s="132" t="str">
        <f t="shared" si="89"/>
        <v/>
      </c>
      <c r="W19" s="132" t="str">
        <f t="shared" si="90"/>
        <v/>
      </c>
      <c r="X19" s="132" t="str">
        <f t="shared" si="91"/>
        <v/>
      </c>
      <c r="Y19" s="132" t="str">
        <f t="shared" si="92"/>
        <v/>
      </c>
      <c r="Z19" s="132" t="str">
        <f t="shared" si="93"/>
        <v/>
      </c>
      <c r="AA19" s="132" t="str">
        <f t="shared" si="94"/>
        <v/>
      </c>
      <c r="AB19" s="132" t="str">
        <f t="shared" si="95"/>
        <v/>
      </c>
      <c r="AC19" s="132" t="str">
        <f t="shared" si="96"/>
        <v/>
      </c>
      <c r="AD19" s="132" t="str">
        <f t="shared" si="97"/>
        <v/>
      </c>
      <c r="AE19" s="132" t="str">
        <f t="shared" si="98"/>
        <v/>
      </c>
      <c r="AF19" s="132" t="str">
        <f t="shared" si="99"/>
        <v/>
      </c>
      <c r="AG19" s="132" t="str">
        <f t="shared" si="100"/>
        <v/>
      </c>
      <c r="AH19" s="132" t="str">
        <f t="shared" si="101"/>
        <v/>
      </c>
      <c r="AI19" s="132" t="str">
        <f t="shared" si="102"/>
        <v/>
      </c>
      <c r="AJ19" s="132" t="str">
        <f t="shared" si="103"/>
        <v/>
      </c>
      <c r="AK19" s="132" t="str">
        <f t="shared" si="104"/>
        <v/>
      </c>
      <c r="AL19" s="132" t="str">
        <f t="shared" si="105"/>
        <v/>
      </c>
      <c r="AM19" s="132" t="str">
        <f t="shared" si="106"/>
        <v/>
      </c>
      <c r="AN19" s="40"/>
      <c r="AO19" s="2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L19" s="111">
        <f>'KALENDER PENDIDIKAN'!B91</f>
        <v>0</v>
      </c>
      <c r="DM19" s="111"/>
      <c r="DN19" s="111">
        <f>'KALENDER PENDIDIKAN'!C91</f>
        <v>0</v>
      </c>
      <c r="DO19" s="111"/>
      <c r="DP19" s="111">
        <f>'KALENDER PENDIDIKAN'!D91</f>
        <v>0</v>
      </c>
      <c r="DQ19" s="111"/>
      <c r="DR19" s="111">
        <f>'KALENDER PENDIDIKAN'!E91</f>
        <v>1</v>
      </c>
      <c r="DS19" s="111"/>
      <c r="DT19" s="111">
        <f>'KALENDER PENDIDIKAN'!F91</f>
        <v>1</v>
      </c>
      <c r="DU19" s="111"/>
      <c r="DV19" s="111">
        <f>'KALENDER PENDIDIKAN'!G91</f>
        <v>0</v>
      </c>
      <c r="DW19" s="111"/>
      <c r="DX19" s="111">
        <f>'KALENDER PENDIDIKAN'!H91</f>
        <v>0</v>
      </c>
      <c r="DY19" s="111"/>
      <c r="DZ19" s="111">
        <f>'KALENDER PENDIDIKAN'!I91</f>
        <v>1</v>
      </c>
      <c r="EA19" s="111"/>
      <c r="EB19" s="111">
        <f>'KALENDER PENDIDIKAN'!J91</f>
        <v>1</v>
      </c>
      <c r="EC19" s="111"/>
      <c r="ED19" s="111">
        <f>'KALENDER PENDIDIKAN'!K91</f>
        <v>1</v>
      </c>
      <c r="EE19" s="111"/>
      <c r="EF19" s="111">
        <f>'KALENDER PENDIDIKAN'!L91</f>
        <v>1</v>
      </c>
      <c r="EG19" s="111"/>
      <c r="EH19" s="111">
        <f>'KALENDER PENDIDIKAN'!M91</f>
        <v>0</v>
      </c>
      <c r="EI19" s="111"/>
      <c r="EJ19" s="111">
        <f>'KALENDER PENDIDIKAN'!N91</f>
        <v>1</v>
      </c>
      <c r="EK19" s="111"/>
      <c r="EL19" s="111">
        <f>'KALENDER PENDIDIKAN'!O91</f>
        <v>1</v>
      </c>
      <c r="EM19" s="111"/>
      <c r="EN19" s="111">
        <f>'KALENDER PENDIDIKAN'!P91</f>
        <v>0</v>
      </c>
      <c r="EO19" s="111"/>
      <c r="EP19" s="111">
        <f>'KALENDER PENDIDIKAN'!Q91</f>
        <v>1</v>
      </c>
      <c r="EQ19" s="111"/>
      <c r="ER19" s="111">
        <f>'KALENDER PENDIDIKAN'!R91</f>
        <v>1</v>
      </c>
      <c r="ES19" s="111"/>
      <c r="ET19" s="111">
        <f>'KALENDER PENDIDIKAN'!S91</f>
        <v>0</v>
      </c>
      <c r="EU19" s="111"/>
      <c r="EV19" s="111">
        <f>'KALENDER PENDIDIKAN'!T91</f>
        <v>0</v>
      </c>
      <c r="EW19" s="111"/>
      <c r="EX19" s="111">
        <f>'KALENDER PENDIDIKAN'!U91</f>
        <v>1</v>
      </c>
      <c r="EY19" s="111"/>
      <c r="EZ19" s="111">
        <f>'KALENDER PENDIDIKAN'!V91</f>
        <v>1</v>
      </c>
      <c r="FA19" s="111"/>
      <c r="FB19" s="111">
        <f>'KALENDER PENDIDIKAN'!W91</f>
        <v>1</v>
      </c>
      <c r="FC19" s="111"/>
      <c r="FD19" s="111">
        <f>'KALENDER PENDIDIKAN'!X91</f>
        <v>1</v>
      </c>
      <c r="FE19" s="111"/>
      <c r="FF19" s="111">
        <f>'KALENDER PENDIDIKAN'!Y91</f>
        <v>0</v>
      </c>
      <c r="FG19" s="111"/>
      <c r="FH19" s="111">
        <f>'KALENDER PENDIDIKAN'!Z91</f>
        <v>1</v>
      </c>
      <c r="FI19" s="111"/>
      <c r="FJ19" s="111">
        <f>'KALENDER PENDIDIKAN'!AA91</f>
        <v>1</v>
      </c>
      <c r="FK19" s="111"/>
      <c r="FL19" s="111">
        <f>'KALENDER PENDIDIKAN'!AB91</f>
        <v>1</v>
      </c>
      <c r="FM19" s="111"/>
      <c r="FN19" s="111">
        <f>'KALENDER PENDIDIKAN'!AC91</f>
        <v>1</v>
      </c>
      <c r="FO19" s="111"/>
      <c r="FP19" s="111">
        <f>'KALENDER PENDIDIKAN'!AD91</f>
        <v>0</v>
      </c>
      <c r="FQ19" s="111"/>
      <c r="FR19" s="111">
        <f>'KALENDER PENDIDIKAN'!AE91</f>
        <v>0</v>
      </c>
      <c r="FS19" s="111"/>
      <c r="FT19" s="111">
        <f>'KALENDER PENDIDIKAN'!AF91</f>
        <v>0</v>
      </c>
      <c r="FU19" s="111"/>
      <c r="FV19" s="111">
        <f>'KALENDER PENDIDIKAN'!AG91</f>
        <v>0</v>
      </c>
      <c r="FW19" s="111"/>
      <c r="FX19" s="111">
        <f>'KALENDER PENDIDIKAN'!AH91</f>
        <v>0</v>
      </c>
      <c r="FY19" s="111"/>
      <c r="FZ19" s="111">
        <f>'KALENDER PENDIDIKAN'!AI91</f>
        <v>0</v>
      </c>
      <c r="GA19" s="111"/>
      <c r="GB19" s="111">
        <f>'KALENDER PENDIDIKAN'!AJ91</f>
        <v>0</v>
      </c>
      <c r="GC19" s="111"/>
      <c r="GD19" s="111">
        <f>'KALENDER PENDIDIKAN'!AK91</f>
        <v>0</v>
      </c>
      <c r="GE19" s="111"/>
      <c r="GF19" s="111">
        <v>9</v>
      </c>
      <c r="GH19" s="103" t="str">
        <f t="shared" si="107"/>
        <v>Hide</v>
      </c>
    </row>
    <row r="20" spans="1:190" x14ac:dyDescent="0.35">
      <c r="A20" s="118" t="str">
        <f>PROTA!C19</f>
        <v/>
      </c>
      <c r="B20" s="118">
        <f>PROTA!C20</f>
        <v>0</v>
      </c>
      <c r="C20" s="118" t="str">
        <f>PROTA!E19</f>
        <v/>
      </c>
      <c r="D20" s="132" t="str">
        <f>IF(AR20&gt;0,AR20,"")</f>
        <v/>
      </c>
      <c r="E20" s="132" t="str">
        <f>IF(AT20&gt;0,AT20,"")</f>
        <v/>
      </c>
      <c r="F20" s="132" t="str">
        <f>IF(AV20&gt;0,AV20,"")</f>
        <v/>
      </c>
      <c r="G20" s="132" t="str">
        <f>IF(AX20&gt;0,AX20,"")</f>
        <v/>
      </c>
      <c r="H20" s="132" t="str">
        <f>IF(AZ20&gt;0,AZ20,"")</f>
        <v/>
      </c>
      <c r="I20" s="132" t="str">
        <f>IF(BB20&gt;0,BB20,"")</f>
        <v/>
      </c>
      <c r="J20" s="132" t="str">
        <f>IF(BD20&gt;0,BD20,"")</f>
        <v/>
      </c>
      <c r="K20" s="132" t="str">
        <f>IF(BF20&gt;0,BF20,"")</f>
        <v/>
      </c>
      <c r="L20" s="132" t="str">
        <f>IF(BH20&gt;0,BH20,"")</f>
        <v/>
      </c>
      <c r="M20" s="132" t="str">
        <f>IF(BJ20&gt;0,BJ20,"")</f>
        <v/>
      </c>
      <c r="N20" s="132" t="str">
        <f>IF(BL20&gt;0,BL20,"")</f>
        <v/>
      </c>
      <c r="O20" s="132" t="str">
        <f>IF(BN20&gt;0,BN20,"")</f>
        <v/>
      </c>
      <c r="P20" s="132" t="str">
        <f>IF(BP20&gt;0,BP20,"")</f>
        <v/>
      </c>
      <c r="Q20" s="132" t="str">
        <f>IF(BR20&gt;0,BR20,"")</f>
        <v/>
      </c>
      <c r="R20" s="132" t="str">
        <f>IF(BT20&gt;0,BT20,"")</f>
        <v/>
      </c>
      <c r="S20" s="132" t="str">
        <f>IF(BV20&gt;0,BV20,"")</f>
        <v/>
      </c>
      <c r="T20" s="132" t="str">
        <f>IF(BX20&gt;0,BX20,"")</f>
        <v/>
      </c>
      <c r="U20" s="132" t="str">
        <f>IF(BZ20&gt;0,BZ20,"")</f>
        <v/>
      </c>
      <c r="V20" s="132" t="str">
        <f>IF(CB20&gt;0,CB20,"")</f>
        <v/>
      </c>
      <c r="W20" s="132" t="str">
        <f>IF(CD20&gt;0,CD20,"")</f>
        <v/>
      </c>
      <c r="X20" s="132" t="str">
        <f>IF(CF20&gt;0,CF20,"")</f>
        <v/>
      </c>
      <c r="Y20" s="132" t="str">
        <f>IF(CH20&gt;0,CH20,"")</f>
        <v/>
      </c>
      <c r="Z20" s="132" t="str">
        <f>IF(CJ20&gt;0,CJ20,"")</f>
        <v/>
      </c>
      <c r="AA20" s="132" t="str">
        <f>IF(CL20&gt;0,CL20,"")</f>
        <v/>
      </c>
      <c r="AB20" s="132" t="str">
        <f>IF(CN20&gt;0,CN20,"")</f>
        <v/>
      </c>
      <c r="AC20" s="132" t="str">
        <f>IF(CP20&gt;0,CP20,"")</f>
        <v/>
      </c>
      <c r="AD20" s="132" t="str">
        <f>IF(CR20&gt;0,CR20,"")</f>
        <v/>
      </c>
      <c r="AE20" s="132" t="str">
        <f>IF(CT20&gt;0,CT20,"")</f>
        <v/>
      </c>
      <c r="AF20" s="132" t="str">
        <f>IF(CV20&gt;0,CV20,"")</f>
        <v/>
      </c>
      <c r="AG20" s="132" t="str">
        <f>IF(CX20&gt;0,CX20,"")</f>
        <v/>
      </c>
      <c r="AH20" s="132" t="str">
        <f>IF(CZ20&gt;0,CZ20,"")</f>
        <v/>
      </c>
      <c r="AI20" s="132" t="str">
        <f>IF(DB20&gt;0,DB20,"")</f>
        <v/>
      </c>
      <c r="AJ20" s="132" t="str">
        <f>IF(DD20&gt;0,DD20,"")</f>
        <v/>
      </c>
      <c r="AK20" s="132" t="str">
        <f>IF(DF20&gt;0,DF20,"")</f>
        <v/>
      </c>
      <c r="AL20" s="132" t="str">
        <f>IF(DH20&gt;0,DH20,"")</f>
        <v/>
      </c>
      <c r="AM20" s="132" t="str">
        <f>IF(DJ20&gt;0,DJ20,"")</f>
        <v/>
      </c>
      <c r="AN20" s="40"/>
      <c r="AO20" s="21"/>
      <c r="AP20">
        <f t="shared" si="0"/>
        <v>0</v>
      </c>
      <c r="AQ20" s="111">
        <f t="shared" si="1"/>
        <v>0</v>
      </c>
      <c r="AR20" s="111">
        <f>IF(DL20&gt;0,IF(AND(AQ18=0,AR18=0),IF(AQ20&lt;=$AQ$6,IF(SUM(AR11:AR18)&lt;&gt;$AQ$6,AQ20,0),$AQ$6),IF(AQ18&lt;&gt;$AP$18,IF(AND(AQ20&lt;$AQ$6,AR18&lt;$AQ$6),IF($AQ$6-SUM(AR11:AR18)&gt;AQ20,AQ20,$AQ$6-SUM(AR11:AR18)),$AQ$6-AR18),IF($AQ$6-SUM(AR11:AR18)&gt;AQ20,AQ20,IF(AQ20=$AP$20,$AQ$6-SUM(AR11:AR18),0)))),0)</f>
        <v>0</v>
      </c>
      <c r="AS20" s="111">
        <f t="shared" ref="AS20" si="386">AQ20-AR20</f>
        <v>0</v>
      </c>
      <c r="AT20" s="111">
        <f t="shared" ref="AT20" si="387">IF(DN20&gt;0,IF(AND(AS18=0,AT18=0),IF(AS20&lt;=$AQ$6,IF(SUM(AT11:AT18)&lt;&gt;$AQ$6,AS20,0),$AQ$6),IF(AS18&lt;&gt;$AP$18,IF(AND(AS20&lt;$AQ$6,AT18&lt;$AQ$6),IF($AQ$6-SUM(AT11:AT18)&gt;AS20,AS20,$AQ$6-SUM(AT11:AT18)),$AQ$6-AT18),IF($AQ$6-SUM(AT11:AT18)&gt;AS20,AS20,IF(AS20=$AP$20,$AQ$6-SUM(AT11:AT18),0)))),0)</f>
        <v>0</v>
      </c>
      <c r="AU20" s="111">
        <f t="shared" ref="AU20" si="388">AS20-AT20</f>
        <v>0</v>
      </c>
      <c r="AV20" s="111">
        <f t="shared" ref="AV20" si="389">IF(DP20&gt;0,IF(AND(AU18=0,AV18=0),IF(AU20&lt;=$AQ$6,IF(SUM(AV11:AV18)&lt;&gt;$AQ$6,AU20,0),$AQ$6),IF(AU18&lt;&gt;$AP$18,IF(AND(AU20&lt;$AQ$6,AV18&lt;$AQ$6),IF($AQ$6-SUM(AV11:AV18)&gt;AU20,AU20,$AQ$6-SUM(AV11:AV18)),$AQ$6-AV18),IF($AQ$6-SUM(AV11:AV18)&gt;AU20,AU20,IF(AU20=$AP$20,$AQ$6-SUM(AV11:AV18),0)))),0)</f>
        <v>0</v>
      </c>
      <c r="AW20" s="111">
        <f t="shared" ref="AW20" si="390">AU20-AV20</f>
        <v>0</v>
      </c>
      <c r="AX20" s="111">
        <f t="shared" ref="AX20" si="391">IF(DR20&gt;0,IF(AND(AW18=0,AX18=0),IF(AW20&lt;=$AQ$6,IF(SUM(AX11:AX18)&lt;&gt;$AQ$6,AW20,0),$AQ$6),IF(AW18&lt;&gt;$AP$18,IF(AND(AW20&lt;$AQ$6,AX18&lt;$AQ$6),IF($AQ$6-SUM(AX11:AX18)&gt;AW20,AW20,$AQ$6-SUM(AX11:AX18)),$AQ$6-AX18),IF($AQ$6-SUM(AX11:AX18)&gt;AW20,AW20,IF(AW20=$AP$20,$AQ$6-SUM(AX11:AX18),0)))),0)</f>
        <v>0</v>
      </c>
      <c r="AY20" s="111">
        <f t="shared" ref="AY20" si="392">AW20-AX20</f>
        <v>0</v>
      </c>
      <c r="AZ20" s="111">
        <f t="shared" ref="AZ20" si="393">IF(DT20&gt;0,IF(AND(AY18=0,AZ18=0),IF(AY20&lt;=$AQ$6,IF(SUM(AZ11:AZ18)&lt;&gt;$AQ$6,AY20,0),$AQ$6),IF(AY18&lt;&gt;$AP$18,IF(AND(AY20&lt;$AQ$6,AZ18&lt;$AQ$6),IF($AQ$6-SUM(AZ11:AZ18)&gt;AY20,AY20,$AQ$6-SUM(AZ11:AZ18)),$AQ$6-AZ18),IF($AQ$6-SUM(AZ11:AZ18)&gt;AY20,AY20,IF(AY20=$AP$20,$AQ$6-SUM(AZ11:AZ18),0)))),0)</f>
        <v>0</v>
      </c>
      <c r="BA20" s="111">
        <f t="shared" ref="BA20" si="394">AY20-AZ20</f>
        <v>0</v>
      </c>
      <c r="BB20" s="111">
        <f t="shared" ref="BB20" si="395">IF(DV20&gt;0,IF(AND(BA18=0,BB18=0),IF(BA20&lt;=$AQ$6,IF(SUM(BB11:BB18)&lt;&gt;$AQ$6,BA20,0),$AQ$6),IF(BA18&lt;&gt;$AP$18,IF(AND(BA20&lt;$AQ$6,BB18&lt;$AQ$6),IF($AQ$6-SUM(BB11:BB18)&gt;BA20,BA20,$AQ$6-SUM(BB11:BB18)),$AQ$6-BB18),IF($AQ$6-SUM(BB11:BB18)&gt;BA20,BA20,IF(BA20=$AP$20,$AQ$6-SUM(BB11:BB18),0)))),0)</f>
        <v>0</v>
      </c>
      <c r="BC20" s="111">
        <f t="shared" ref="BC20" si="396">BA20-BB20</f>
        <v>0</v>
      </c>
      <c r="BD20" s="111">
        <f t="shared" ref="BD20" si="397">IF(DX20&gt;0,IF(AND(BC18=0,BD18=0),IF(BC20&lt;=$AQ$6,IF(SUM(BD11:BD18)&lt;&gt;$AQ$6,BC20,0),$AQ$6),IF(BC18&lt;&gt;$AP$18,IF(AND(BC20&lt;$AQ$6,BD18&lt;$AQ$6),IF($AQ$6-SUM(BD11:BD18)&gt;BC20,BC20,$AQ$6-SUM(BD11:BD18)),$AQ$6-BD18),IF($AQ$6-SUM(BD11:BD18)&gt;BC20,BC20,IF(BC20=$AP$20,$AQ$6-SUM(BD11:BD18),0)))),0)</f>
        <v>0</v>
      </c>
      <c r="BE20" s="111">
        <f t="shared" ref="BE20" si="398">BC20-BD20</f>
        <v>0</v>
      </c>
      <c r="BF20" s="111">
        <f t="shared" ref="BF20" si="399">IF(DZ20&gt;0,IF(AND(BE18=0,BF18=0),IF(BE20&lt;=$AQ$6,IF(SUM(BF11:BF18)&lt;&gt;$AQ$6,BE20,0),$AQ$6),IF(BE18&lt;&gt;$AP$18,IF(AND(BE20&lt;$AQ$6,BF18&lt;$AQ$6),IF($AQ$6-SUM(BF11:BF18)&gt;BE20,BE20,$AQ$6-SUM(BF11:BF18)),$AQ$6-BF18),IF($AQ$6-SUM(BF11:BF18)&gt;BE20,BE20,IF(BE20=$AP$20,$AQ$6-SUM(BF11:BF18),0)))),0)</f>
        <v>0</v>
      </c>
      <c r="BG20" s="111">
        <f t="shared" ref="BG20" si="400">BE20-BF20</f>
        <v>0</v>
      </c>
      <c r="BH20" s="111">
        <f t="shared" ref="BH20" si="401">IF(EB20&gt;0,IF(AND(BG18=0,BH18=0),IF(BG20&lt;=$AQ$6,IF(SUM(BH11:BH18)&lt;&gt;$AQ$6,BG20,0),$AQ$6),IF(BG18&lt;&gt;$AP$18,IF(AND(BG20&lt;$AQ$6,BH18&lt;$AQ$6),IF($AQ$6-SUM(BH11:BH18)&gt;BG20,BG20,$AQ$6-SUM(BH11:BH18)),$AQ$6-BH18),IF($AQ$6-SUM(BH11:BH18)&gt;BG20,BG20,IF(BG20=$AP$20,$AQ$6-SUM(BH11:BH18),0)))),0)</f>
        <v>0</v>
      </c>
      <c r="BI20" s="111">
        <f t="shared" ref="BI20" si="402">BG20-BH20</f>
        <v>0</v>
      </c>
      <c r="BJ20" s="111">
        <f t="shared" ref="BJ20" si="403">IF(ED20&gt;0,IF(AND(BI18=0,BJ18=0),IF(BI20&lt;=$AQ$6,IF(SUM(BJ11:BJ18)&lt;&gt;$AQ$6,BI20,0),$AQ$6),IF(BI18&lt;&gt;$AP$18,IF(AND(BI20&lt;$AQ$6,BJ18&lt;$AQ$6),IF($AQ$6-SUM(BJ11:BJ18)&gt;BI20,BI20,$AQ$6-SUM(BJ11:BJ18)),$AQ$6-BJ18),IF($AQ$6-SUM(BJ11:BJ18)&gt;BI20,BI20,IF(BI20=$AP$20,$AQ$6-SUM(BJ11:BJ18),0)))),0)</f>
        <v>0</v>
      </c>
      <c r="BK20" s="111">
        <f t="shared" ref="BK20" si="404">BI20-BJ20</f>
        <v>0</v>
      </c>
      <c r="BL20" s="111">
        <f t="shared" ref="BL20" si="405">IF(EF20&gt;0,IF(AND(BK18=0,BL18=0),IF(BK20&lt;=$AQ$6,IF(SUM(BL11:BL18)&lt;&gt;$AQ$6,BK20,0),$AQ$6),IF(BK18&lt;&gt;$AP$18,IF(AND(BK20&lt;$AQ$6,BL18&lt;$AQ$6),IF($AQ$6-SUM(BL11:BL18)&gt;BK20,BK20,$AQ$6-SUM(BL11:BL18)),$AQ$6-BL18),IF($AQ$6-SUM(BL11:BL18)&gt;BK20,BK20,IF(BK20=$AP$20,$AQ$6-SUM(BL11:BL18),0)))),0)</f>
        <v>0</v>
      </c>
      <c r="BM20" s="111">
        <f t="shared" ref="BM20" si="406">BK20-BL20</f>
        <v>0</v>
      </c>
      <c r="BN20" s="111">
        <f t="shared" ref="BN20" si="407">IF(EH20&gt;0,IF(AND(BM18=0,BN18=0),IF(BM20&lt;=$AQ$6,IF(SUM(BN11:BN18)&lt;&gt;$AQ$6,BM20,0),$AQ$6),IF(BM18&lt;&gt;$AP$18,IF(AND(BM20&lt;$AQ$6,BN18&lt;$AQ$6),IF($AQ$6-SUM(BN11:BN18)&gt;BM20,BM20,$AQ$6-SUM(BN11:BN18)),$AQ$6-BN18),IF($AQ$6-SUM(BN11:BN18)&gt;BM20,BM20,IF(BM20=$AP$20,$AQ$6-SUM(BN11:BN18),0)))),0)</f>
        <v>0</v>
      </c>
      <c r="BO20" s="111">
        <f t="shared" ref="BO20" si="408">BM20-BN20</f>
        <v>0</v>
      </c>
      <c r="BP20" s="111">
        <f t="shared" ref="BP20" si="409">IF(EJ20&gt;0,IF(AND(BO18=0,BP18=0),IF(BO20&lt;=$AQ$6,IF(SUM(BP11:BP18)&lt;&gt;$AQ$6,BO20,0),$AQ$6),IF(BO18&lt;&gt;$AP$18,IF(AND(BO20&lt;$AQ$6,BP18&lt;$AQ$6),IF($AQ$6-SUM(BP11:BP18)&gt;BO20,BO20,$AQ$6-SUM(BP11:BP18)),$AQ$6-BP18),IF($AQ$6-SUM(BP11:BP18)&gt;BO20,BO20,IF(BO20=$AP$20,$AQ$6-SUM(BP11:BP18),0)))),0)</f>
        <v>0</v>
      </c>
      <c r="BQ20" s="111">
        <f t="shared" ref="BQ20" si="410">BO20-BP20</f>
        <v>0</v>
      </c>
      <c r="BR20" s="111">
        <f t="shared" ref="BR20" si="411">IF(EL20&gt;0,IF(AND(BQ18=0,BR18=0),IF(BQ20&lt;=$AQ$6,IF(SUM(BR11:BR18)&lt;&gt;$AQ$6,BQ20,0),$AQ$6),IF(BQ18&lt;&gt;$AP$18,IF(AND(BQ20&lt;$AQ$6,BR18&lt;$AQ$6),IF($AQ$6-SUM(BR11:BR18)&gt;BQ20,BQ20,$AQ$6-SUM(BR11:BR18)),$AQ$6-BR18),IF($AQ$6-SUM(BR11:BR18)&gt;BQ20,BQ20,IF(BQ20=$AP$20,$AQ$6-SUM(BR11:BR18),0)))),0)</f>
        <v>0</v>
      </c>
      <c r="BS20" s="111">
        <f t="shared" ref="BS20" si="412">BQ20-BR20</f>
        <v>0</v>
      </c>
      <c r="BT20" s="111">
        <f t="shared" ref="BT20" si="413">IF(EN20&gt;0,IF(AND(BS18=0,BT18=0),IF(BS20&lt;=$AQ$6,IF(SUM(BT11:BT18)&lt;&gt;$AQ$6,BS20,0),$AQ$6),IF(BS18&lt;&gt;$AP$18,IF(AND(BS20&lt;$AQ$6,BT18&lt;$AQ$6),IF($AQ$6-SUM(BT11:BT18)&gt;BS20,BS20,$AQ$6-SUM(BT11:BT18)),$AQ$6-BT18),IF($AQ$6-SUM(BT11:BT18)&gt;BS20,BS20,IF(BS20=$AP$20,$AQ$6-SUM(BT11:BT18),0)))),0)</f>
        <v>0</v>
      </c>
      <c r="BU20" s="111">
        <f t="shared" ref="BU20" si="414">BS20-BT20</f>
        <v>0</v>
      </c>
      <c r="BV20" s="111">
        <f t="shared" ref="BV20" si="415">IF(EP20&gt;0,IF(AND(BU18=0,BV18=0),IF(BU20&lt;=$AQ$6,IF(SUM(BV11:BV18)&lt;&gt;$AQ$6,BU20,0),$AQ$6),IF(BU18&lt;&gt;$AP$18,IF(AND(BU20&lt;$AQ$6,BV18&lt;$AQ$6),IF($AQ$6-SUM(BV11:BV18)&gt;BU20,BU20,$AQ$6-SUM(BV11:BV18)),$AQ$6-BV18),IF($AQ$6-SUM(BV11:BV18)&gt;BU20,BU20,IF(BU20=$AP$20,$AQ$6-SUM(BV11:BV18),0)))),0)</f>
        <v>0</v>
      </c>
      <c r="BW20" s="111">
        <f t="shared" ref="BW20" si="416">BU20-BV20</f>
        <v>0</v>
      </c>
      <c r="BX20" s="111">
        <f t="shared" ref="BX20" si="417">IF(ER20&gt;0,IF(AND(BW18=0,BX18=0),IF(BW20&lt;=$AQ$6,IF(SUM(BX11:BX18)&lt;&gt;$AQ$6,BW20,0),$AQ$6),IF(BW18&lt;&gt;$AP$18,IF(AND(BW20&lt;$AQ$6,BX18&lt;$AQ$6),IF($AQ$6-SUM(BX11:BX18)&gt;BW20,BW20,$AQ$6-SUM(BX11:BX18)),$AQ$6-BX18),IF($AQ$6-SUM(BX11:BX18)&gt;BW20,BW20,IF(BW20=$AP$20,$AQ$6-SUM(BX11:BX18),0)))),0)</f>
        <v>0</v>
      </c>
      <c r="BY20" s="111">
        <f t="shared" ref="BY20" si="418">BW20-BX20</f>
        <v>0</v>
      </c>
      <c r="BZ20" s="111">
        <f t="shared" ref="BZ20" si="419">IF(ET20&gt;0,IF(AND(BY18=0,BZ18=0),IF(BY20&lt;=$AQ$6,IF(SUM(BZ11:BZ18)&lt;&gt;$AQ$6,BY20,0),$AQ$6),IF(BY18&lt;&gt;$AP$18,IF(AND(BY20&lt;$AQ$6,BZ18&lt;$AQ$6),IF($AQ$6-SUM(BZ11:BZ18)&gt;BY20,BY20,$AQ$6-SUM(BZ11:BZ18)),$AQ$6-BZ18),IF($AQ$6-SUM(BZ11:BZ18)&gt;BY20,BY20,IF(BY20=$AP$20,$AQ$6-SUM(BZ11:BZ18),0)))),0)</f>
        <v>0</v>
      </c>
      <c r="CA20" s="111">
        <f t="shared" ref="CA20" si="420">BY20-BZ20</f>
        <v>0</v>
      </c>
      <c r="CB20" s="111">
        <f t="shared" ref="CB20" si="421">IF(EV20&gt;0,IF(AND(CA18=0,CB18=0),IF(CA20&lt;=$AQ$6,IF(SUM(CB11:CB18)&lt;&gt;$AQ$6,CA20,0),$AQ$6),IF(CA18&lt;&gt;$AP$18,IF(AND(CA20&lt;$AQ$6,CB18&lt;$AQ$6),IF($AQ$6-SUM(CB11:CB18)&gt;CA20,CA20,$AQ$6-SUM(CB11:CB18)),$AQ$6-CB18),IF($AQ$6-SUM(CB11:CB18)&gt;CA20,CA20,IF(CA20=$AP$20,$AQ$6-SUM(CB11:CB18),0)))),0)</f>
        <v>0</v>
      </c>
      <c r="CC20" s="111">
        <f t="shared" ref="CC20" si="422">CA20-CB20</f>
        <v>0</v>
      </c>
      <c r="CD20" s="111">
        <f t="shared" ref="CD20" si="423">IF(EX20&gt;0,IF(AND(CC18=0,CD18=0),IF(CC20&lt;=$AQ$6,IF(SUM(CD11:CD18)&lt;&gt;$AQ$6,CC20,0),$AQ$6),IF(CC18&lt;&gt;$AP$18,IF(AND(CC20&lt;$AQ$6,CD18&lt;$AQ$6),IF($AQ$6-SUM(CD11:CD18)&gt;CC20,CC20,$AQ$6-SUM(CD11:CD18)),$AQ$6-CD18),IF($AQ$6-SUM(CD11:CD18)&gt;CC20,CC20,IF(CC20=$AP$20,$AQ$6-SUM(CD11:CD18),0)))),0)</f>
        <v>0</v>
      </c>
      <c r="CE20" s="111">
        <f t="shared" ref="CE20" si="424">CC20-CD20</f>
        <v>0</v>
      </c>
      <c r="CF20" s="111">
        <f t="shared" ref="CF20" si="425">IF(EZ20&gt;0,IF(AND(CE18=0,CF18=0),IF(CE20&lt;=$AQ$6,IF(SUM(CF11:CF18)&lt;&gt;$AQ$6,CE20,0),$AQ$6),IF(CE18&lt;&gt;$AP$18,IF(AND(CE20&lt;$AQ$6,CF18&lt;$AQ$6),IF($AQ$6-SUM(CF11:CF18)&gt;CE20,CE20,$AQ$6-SUM(CF11:CF18)),$AQ$6-CF18),IF($AQ$6-SUM(CF11:CF18)&gt;CE20,CE20,IF(CE20=$AP$20,$AQ$6-SUM(CF11:CF18),0)))),0)</f>
        <v>0</v>
      </c>
      <c r="CG20" s="111">
        <f t="shared" ref="CG20" si="426">CE20-CF20</f>
        <v>0</v>
      </c>
      <c r="CH20" s="111">
        <f t="shared" ref="CH20" si="427">IF(FB20&gt;0,IF(AND(CG18=0,CH18=0),IF(CG20&lt;=$AQ$6,IF(SUM(CH11:CH18)&lt;&gt;$AQ$6,CG20,0),$AQ$6),IF(CG18&lt;&gt;$AP$18,IF(AND(CG20&lt;$AQ$6,CH18&lt;$AQ$6),IF($AQ$6-SUM(CH11:CH18)&gt;CG20,CG20,$AQ$6-SUM(CH11:CH18)),$AQ$6-CH18),IF($AQ$6-SUM(CH11:CH18)&gt;CG20,CG20,IF(CG20=$AP$20,$AQ$6-SUM(CH11:CH18),0)))),0)</f>
        <v>0</v>
      </c>
      <c r="CI20" s="111">
        <f t="shared" ref="CI20" si="428">CG20-CH20</f>
        <v>0</v>
      </c>
      <c r="CJ20" s="111">
        <f t="shared" ref="CJ20" si="429">IF(FD20&gt;0,IF(AND(CI18=0,CJ18=0),IF(CI20&lt;=$AQ$6,IF(SUM(CJ11:CJ18)&lt;&gt;$AQ$6,CI20,0),$AQ$6),IF(CI18&lt;&gt;$AP$18,IF(AND(CI20&lt;$AQ$6,CJ18&lt;$AQ$6),IF($AQ$6-SUM(CJ11:CJ18)&gt;CI20,CI20,$AQ$6-SUM(CJ11:CJ18)),$AQ$6-CJ18),IF($AQ$6-SUM(CJ11:CJ18)&gt;CI20,CI20,IF(CI20=$AP$20,$AQ$6-SUM(CJ11:CJ18),0)))),0)</f>
        <v>0</v>
      </c>
      <c r="CK20" s="111">
        <f t="shared" ref="CK20" si="430">CI20-CJ20</f>
        <v>0</v>
      </c>
      <c r="CL20" s="111">
        <f t="shared" ref="CL20" si="431">IF(FF20&gt;0,IF(AND(CK18=0,CL18=0),IF(CK20&lt;=$AQ$6,IF(SUM(CL11:CL18)&lt;&gt;$AQ$6,CK20,0),$AQ$6),IF(CK18&lt;&gt;$AP$18,IF(AND(CK20&lt;$AQ$6,CL18&lt;$AQ$6),IF($AQ$6-SUM(CL11:CL18)&gt;CK20,CK20,$AQ$6-SUM(CL11:CL18)),$AQ$6-CL18),IF($AQ$6-SUM(CL11:CL18)&gt;CK20,CK20,IF(CK20=$AP$20,$AQ$6-SUM(CL11:CL18),0)))),0)</f>
        <v>0</v>
      </c>
      <c r="CM20" s="111">
        <f t="shared" ref="CM20" si="432">CK20-CL20</f>
        <v>0</v>
      </c>
      <c r="CN20" s="111">
        <f t="shared" ref="CN20" si="433">IF(FH20&gt;0,IF(AND(CM18=0,CN18=0),IF(CM20&lt;=$AQ$6,IF(SUM(CN11:CN18)&lt;&gt;$AQ$6,CM20,0),$AQ$6),IF(CM18&lt;&gt;$AP$18,IF(AND(CM20&lt;$AQ$6,CN18&lt;$AQ$6),IF($AQ$6-SUM(CN11:CN18)&gt;CM20,CM20,$AQ$6-SUM(CN11:CN18)),$AQ$6-CN18),IF($AQ$6-SUM(CN11:CN18)&gt;CM20,CM20,IF(CM20=$AP$20,$AQ$6-SUM(CN11:CN18),0)))),0)</f>
        <v>0</v>
      </c>
      <c r="CO20" s="111">
        <f t="shared" ref="CO20" si="434">CM20-CN20</f>
        <v>0</v>
      </c>
      <c r="CP20" s="111">
        <f t="shared" ref="CP20" si="435">IF(FJ20&gt;0,IF(AND(CO18=0,CP18=0),IF(CO20&lt;=$AQ$6,IF(SUM(CP11:CP18)&lt;&gt;$AQ$6,CO20,0),$AQ$6),IF(CO18&lt;&gt;$AP$18,IF(AND(CO20&lt;$AQ$6,CP18&lt;$AQ$6),IF($AQ$6-SUM(CP11:CP18)&gt;CO20,CO20,$AQ$6-SUM(CP11:CP18)),$AQ$6-CP18),IF($AQ$6-SUM(CP11:CP18)&gt;CO20,CO20,IF(CO20=$AP$20,$AQ$6-SUM(CP11:CP18),0)))),0)</f>
        <v>0</v>
      </c>
      <c r="CQ20" s="111">
        <f t="shared" ref="CQ20" si="436">CO20-CP20</f>
        <v>0</v>
      </c>
      <c r="CR20" s="111">
        <f t="shared" ref="CR20" si="437">IF(FL20&gt;0,IF(AND(CQ18=0,CR18=0),IF(CQ20&lt;=$AQ$6,IF(SUM(CR11:CR18)&lt;&gt;$AQ$6,CQ20,0),$AQ$6),IF(CQ18&lt;&gt;$AP$18,IF(AND(CQ20&lt;$AQ$6,CR18&lt;$AQ$6),IF($AQ$6-SUM(CR11:CR18)&gt;CQ20,CQ20,$AQ$6-SUM(CR11:CR18)),$AQ$6-CR18),IF($AQ$6-SUM(CR11:CR18)&gt;CQ20,CQ20,IF(CQ20=$AP$20,$AQ$6-SUM(CR11:CR18),0)))),0)</f>
        <v>0</v>
      </c>
      <c r="CS20" s="111">
        <f t="shared" ref="CS20" si="438">CQ20-CR20</f>
        <v>0</v>
      </c>
      <c r="CT20" s="111">
        <f t="shared" ref="CT20" si="439">IF(FN20&gt;0,IF(AND(CS18=0,CT18=0),IF(CS20&lt;=$AQ$6,IF(SUM(CT11:CT18)&lt;&gt;$AQ$6,CS20,0),$AQ$6),IF(CS18&lt;&gt;$AP$18,IF(AND(CS20&lt;$AQ$6,CT18&lt;$AQ$6),IF($AQ$6-SUM(CT11:CT18)&gt;CS20,CS20,$AQ$6-SUM(CT11:CT18)),$AQ$6-CT18),IF($AQ$6-SUM(CT11:CT18)&gt;CS20,CS20,IF(CS20=$AP$20,$AQ$6-SUM(CT11:CT18),0)))),0)</f>
        <v>0</v>
      </c>
      <c r="CU20" s="111">
        <f t="shared" ref="CU20" si="440">CS20-CT20</f>
        <v>0</v>
      </c>
      <c r="CV20" s="111">
        <f t="shared" ref="CV20" si="441">IF(FP20&gt;0,IF(AND(CU18=0,CV18=0),IF(CU20&lt;=$AQ$6,IF(SUM(CV11:CV18)&lt;&gt;$AQ$6,CU20,0),$AQ$6),IF(CU18&lt;&gt;$AP$18,IF(AND(CU20&lt;$AQ$6,CV18&lt;$AQ$6),IF($AQ$6-SUM(CV11:CV18)&gt;CU20,CU20,$AQ$6-SUM(CV11:CV18)),$AQ$6-CV18),IF($AQ$6-SUM(CV11:CV18)&gt;CU20,CU20,IF(CU20=$AP$20,$AQ$6-SUM(CV11:CV18),0)))),0)</f>
        <v>0</v>
      </c>
      <c r="CW20" s="111">
        <f t="shared" ref="CW20" si="442">CU20-CV20</f>
        <v>0</v>
      </c>
      <c r="CX20" s="111">
        <f t="shared" ref="CX20" si="443">IF(FR20&gt;0,IF(AND(CW18=0,CX18=0),IF(CW20&lt;=$AQ$6,IF(SUM(CX11:CX18)&lt;&gt;$AQ$6,CW20,0),$AQ$6),IF(CW18&lt;&gt;$AP$18,IF(AND(CW20&lt;$AQ$6,CX18&lt;$AQ$6),IF($AQ$6-SUM(CX11:CX18)&gt;CW20,CW20,$AQ$6-SUM(CX11:CX18)),$AQ$6-CX18),IF($AQ$6-SUM(CX11:CX18)&gt;CW20,CW20,IF(CW20=$AP$20,$AQ$6-SUM(CX11:CX18),0)))),0)</f>
        <v>0</v>
      </c>
      <c r="CY20" s="111">
        <f t="shared" ref="CY20" si="444">CW20-CX20</f>
        <v>0</v>
      </c>
      <c r="CZ20" s="111">
        <f t="shared" ref="CZ20" si="445">IF(FT20&gt;0,IF(AND(CY18=0,CZ18=0),IF(CY20&lt;=$AQ$6,IF(SUM(CZ11:CZ18)&lt;&gt;$AQ$6,CY20,0),$AQ$6),IF(CY18&lt;&gt;$AP$18,IF(AND(CY20&lt;$AQ$6,CZ18&lt;$AQ$6),IF($AQ$6-SUM(CZ11:CZ18)&gt;CY20,CY20,$AQ$6-SUM(CZ11:CZ18)),$AQ$6-CZ18),IF($AQ$6-SUM(CZ11:CZ18)&gt;CY20,CY20,IF(CY20=$AP$20,$AQ$6-SUM(CZ11:CZ18),0)))),0)</f>
        <v>0</v>
      </c>
      <c r="DA20" s="111">
        <f t="shared" ref="DA20" si="446">CY20-CZ20</f>
        <v>0</v>
      </c>
      <c r="DB20" s="111">
        <f t="shared" ref="DB20" si="447">IF(FV20&gt;0,IF(AND(DA18=0,DB18=0),IF(DA20&lt;=$AQ$6,IF(SUM(DB11:DB18)&lt;&gt;$AQ$6,DA20,0),$AQ$6),IF(DA18&lt;&gt;$AP$18,IF(AND(DA20&lt;$AQ$6,DB18&lt;$AQ$6),IF($AQ$6-SUM(DB11:DB18)&gt;DA20,DA20,$AQ$6-SUM(DB11:DB18)),$AQ$6-DB18),IF($AQ$6-SUM(DB11:DB18)&gt;DA20,DA20,IF(DA20=$AP$20,$AQ$6-SUM(DB11:DB18),0)))),0)</f>
        <v>0</v>
      </c>
      <c r="DC20" s="111">
        <f t="shared" ref="DC20" si="448">DA20-DB20</f>
        <v>0</v>
      </c>
      <c r="DD20" s="111">
        <f t="shared" ref="DD20" si="449">IF(FX20&gt;0,IF(AND(DC18=0,DD18=0),IF(DC20&lt;=$AQ$6,IF(SUM(DD11:DD18)&lt;&gt;$AQ$6,DC20,0),$AQ$6),IF(DC18&lt;&gt;$AP$18,IF(AND(DC20&lt;$AQ$6,DD18&lt;$AQ$6),IF($AQ$6-SUM(DD11:DD18)&gt;DC20,DC20,$AQ$6-SUM(DD11:DD18)),$AQ$6-DD18),IF($AQ$6-SUM(DD11:DD18)&gt;DC20,DC20,IF(DC20=$AP$20,$AQ$6-SUM(DD11:DD18),0)))),0)</f>
        <v>0</v>
      </c>
      <c r="DE20" s="111">
        <f t="shared" ref="DE20" si="450">DC20-DD20</f>
        <v>0</v>
      </c>
      <c r="DF20" s="111">
        <f t="shared" ref="DF20" si="451">IF(FZ20&gt;0,IF(AND(DE18=0,DF18=0),IF(DE20&lt;=$AQ$6,IF(SUM(DF11:DF18)&lt;&gt;$AQ$6,DE20,0),$AQ$6),IF(DE18&lt;&gt;$AP$18,IF(AND(DE20&lt;$AQ$6,DF18&lt;$AQ$6),IF($AQ$6-SUM(DF11:DF18)&gt;DE20,DE20,$AQ$6-SUM(DF11:DF18)),$AQ$6-DF18),IF($AQ$6-SUM(DF11:DF18)&gt;DE20,DE20,IF(DE20=$AP$20,$AQ$6-SUM(DF11:DF18),0)))),0)</f>
        <v>0</v>
      </c>
      <c r="DG20" s="111">
        <f t="shared" ref="DG20" si="452">DE20-DF20</f>
        <v>0</v>
      </c>
      <c r="DH20" s="111">
        <f t="shared" ref="DH20" si="453">IF(GB20&gt;0,IF(AND(DG18=0,DH18=0),IF(DG20&lt;=$AQ$6,IF(SUM(DH11:DH18)&lt;&gt;$AQ$6,DG20,0),$AQ$6),IF(DG18&lt;&gt;$AP$18,IF(AND(DG20&lt;$AQ$6,DH18&lt;$AQ$6),IF($AQ$6-SUM(DH11:DH18)&gt;DG20,DG20,$AQ$6-SUM(DH11:DH18)),$AQ$6-DH18),IF($AQ$6-SUM(DH11:DH18)&gt;DG20,DG20,IF(DG20=$AP$20,$AQ$6-SUM(DH11:DH18),0)))),0)</f>
        <v>0</v>
      </c>
      <c r="DI20" s="111">
        <f t="shared" ref="DI20" si="454">DG20-DH20</f>
        <v>0</v>
      </c>
      <c r="DJ20" s="111">
        <f t="shared" ref="DJ20" si="455">IF(GD20&gt;0,IF(AND(DI18=0,DJ18=0),IF(DI20&lt;=$AQ$6,IF(SUM(DJ11:DJ18)&lt;&gt;$AQ$6,DI20,0),$AQ$6),IF(DI18&lt;&gt;$AP$18,IF(AND(DI20&lt;$AQ$6,DJ18&lt;$AQ$6),IF($AQ$6-SUM(DJ11:DJ18)&gt;DI20,DI20,$AQ$6-SUM(DJ11:DJ18)),$AQ$6-DJ18),IF($AQ$6-SUM(DJ11:DJ18)&gt;DI20,DI20,IF(DI20=$AP$20,$AQ$6-SUM(DJ11:DJ18),0)))),0)</f>
        <v>0</v>
      </c>
      <c r="DL20" s="111">
        <f>'KALENDER PENDIDIKAN'!B92</f>
        <v>0</v>
      </c>
      <c r="DM20" s="111"/>
      <c r="DN20" s="111">
        <f>'KALENDER PENDIDIKAN'!C92</f>
        <v>0</v>
      </c>
      <c r="DO20" s="111"/>
      <c r="DP20" s="111">
        <f>'KALENDER PENDIDIKAN'!D92</f>
        <v>0</v>
      </c>
      <c r="DQ20" s="111"/>
      <c r="DR20" s="111">
        <f>'KALENDER PENDIDIKAN'!E92</f>
        <v>1</v>
      </c>
      <c r="DS20" s="111"/>
      <c r="DT20" s="111">
        <f>'KALENDER PENDIDIKAN'!F92</f>
        <v>1</v>
      </c>
      <c r="DU20" s="111"/>
      <c r="DV20" s="111">
        <f>'KALENDER PENDIDIKAN'!G92</f>
        <v>0</v>
      </c>
      <c r="DW20" s="111"/>
      <c r="DX20" s="111">
        <f>'KALENDER PENDIDIKAN'!H92</f>
        <v>0</v>
      </c>
      <c r="DY20" s="111"/>
      <c r="DZ20" s="111">
        <f>'KALENDER PENDIDIKAN'!I92</f>
        <v>1</v>
      </c>
      <c r="EA20" s="111"/>
      <c r="EB20" s="111">
        <f>'KALENDER PENDIDIKAN'!J92</f>
        <v>1</v>
      </c>
      <c r="EC20" s="111"/>
      <c r="ED20" s="111">
        <f>'KALENDER PENDIDIKAN'!K92</f>
        <v>1</v>
      </c>
      <c r="EE20" s="111"/>
      <c r="EF20" s="111">
        <f>'KALENDER PENDIDIKAN'!L92</f>
        <v>1</v>
      </c>
      <c r="EG20" s="111"/>
      <c r="EH20" s="111">
        <f>'KALENDER PENDIDIKAN'!M92</f>
        <v>0</v>
      </c>
      <c r="EI20" s="111"/>
      <c r="EJ20" s="111">
        <f>'KALENDER PENDIDIKAN'!N92</f>
        <v>1</v>
      </c>
      <c r="EK20" s="111"/>
      <c r="EL20" s="111">
        <f>'KALENDER PENDIDIKAN'!O92</f>
        <v>1</v>
      </c>
      <c r="EM20" s="111"/>
      <c r="EN20" s="111">
        <f>'KALENDER PENDIDIKAN'!P92</f>
        <v>0</v>
      </c>
      <c r="EO20" s="111"/>
      <c r="EP20" s="111">
        <f>'KALENDER PENDIDIKAN'!Q92</f>
        <v>1</v>
      </c>
      <c r="EQ20" s="111"/>
      <c r="ER20" s="111">
        <f>'KALENDER PENDIDIKAN'!R92</f>
        <v>1</v>
      </c>
      <c r="ES20" s="111"/>
      <c r="ET20" s="111">
        <f>'KALENDER PENDIDIKAN'!S92</f>
        <v>0</v>
      </c>
      <c r="EU20" s="111"/>
      <c r="EV20" s="111">
        <f>'KALENDER PENDIDIKAN'!T92</f>
        <v>0</v>
      </c>
      <c r="EW20" s="111"/>
      <c r="EX20" s="111">
        <f>'KALENDER PENDIDIKAN'!U92</f>
        <v>1</v>
      </c>
      <c r="EY20" s="111"/>
      <c r="EZ20" s="111">
        <f>'KALENDER PENDIDIKAN'!V92</f>
        <v>1</v>
      </c>
      <c r="FA20" s="111"/>
      <c r="FB20" s="111">
        <f>'KALENDER PENDIDIKAN'!W92</f>
        <v>1</v>
      </c>
      <c r="FC20" s="111"/>
      <c r="FD20" s="111">
        <f>'KALENDER PENDIDIKAN'!X92</f>
        <v>1</v>
      </c>
      <c r="FE20" s="111"/>
      <c r="FF20" s="111">
        <f>'KALENDER PENDIDIKAN'!Y92</f>
        <v>0</v>
      </c>
      <c r="FG20" s="111"/>
      <c r="FH20" s="111">
        <f>'KALENDER PENDIDIKAN'!Z92</f>
        <v>1</v>
      </c>
      <c r="FI20" s="111"/>
      <c r="FJ20" s="111">
        <f>'KALENDER PENDIDIKAN'!AA92</f>
        <v>1</v>
      </c>
      <c r="FK20" s="111"/>
      <c r="FL20" s="111">
        <f>'KALENDER PENDIDIKAN'!AB92</f>
        <v>1</v>
      </c>
      <c r="FM20" s="111"/>
      <c r="FN20" s="111">
        <f>'KALENDER PENDIDIKAN'!AC92</f>
        <v>1</v>
      </c>
      <c r="FO20" s="111"/>
      <c r="FP20" s="111">
        <f>'KALENDER PENDIDIKAN'!AD92</f>
        <v>0</v>
      </c>
      <c r="FQ20" s="111"/>
      <c r="FR20" s="111">
        <f>'KALENDER PENDIDIKAN'!AE92</f>
        <v>0</v>
      </c>
      <c r="FS20" s="111"/>
      <c r="FT20" s="111">
        <f>'KALENDER PENDIDIKAN'!AF92</f>
        <v>0</v>
      </c>
      <c r="FU20" s="111"/>
      <c r="FV20" s="111">
        <f>'KALENDER PENDIDIKAN'!AG92</f>
        <v>0</v>
      </c>
      <c r="FW20" s="111"/>
      <c r="FX20" s="111">
        <f>'KALENDER PENDIDIKAN'!AH92</f>
        <v>0</v>
      </c>
      <c r="FY20" s="111"/>
      <c r="FZ20" s="111">
        <f>'KALENDER PENDIDIKAN'!AI92</f>
        <v>0</v>
      </c>
      <c r="GA20" s="111"/>
      <c r="GB20" s="111">
        <f>'KALENDER PENDIDIKAN'!AJ92</f>
        <v>0</v>
      </c>
      <c r="GC20" s="111"/>
      <c r="GD20" s="111">
        <f>'KALENDER PENDIDIKAN'!AK92</f>
        <v>0</v>
      </c>
      <c r="GE20" s="111"/>
      <c r="GF20" s="111">
        <v>10</v>
      </c>
      <c r="GH20" s="103" t="str">
        <f t="shared" si="107"/>
        <v>Hide</v>
      </c>
    </row>
    <row r="21" spans="1:190" hidden="1" x14ac:dyDescent="0.35">
      <c r="A21" s="118"/>
      <c r="B21" s="118"/>
      <c r="C21" s="118"/>
      <c r="D21" s="132" t="str">
        <f t="shared" si="71"/>
        <v/>
      </c>
      <c r="E21" s="132" t="str">
        <f t="shared" si="72"/>
        <v/>
      </c>
      <c r="F21" s="132" t="str">
        <f t="shared" si="73"/>
        <v/>
      </c>
      <c r="G21" s="132" t="str">
        <f t="shared" si="74"/>
        <v/>
      </c>
      <c r="H21" s="132" t="str">
        <f t="shared" si="75"/>
        <v/>
      </c>
      <c r="I21" s="132" t="str">
        <f t="shared" si="76"/>
        <v/>
      </c>
      <c r="J21" s="132" t="str">
        <f t="shared" si="77"/>
        <v/>
      </c>
      <c r="K21" s="132" t="str">
        <f t="shared" si="78"/>
        <v/>
      </c>
      <c r="L21" s="132" t="str">
        <f t="shared" si="79"/>
        <v/>
      </c>
      <c r="M21" s="132" t="str">
        <f t="shared" si="80"/>
        <v/>
      </c>
      <c r="N21" s="132" t="str">
        <f t="shared" si="81"/>
        <v/>
      </c>
      <c r="O21" s="132" t="str">
        <f t="shared" si="82"/>
        <v/>
      </c>
      <c r="P21" s="132" t="str">
        <f t="shared" si="83"/>
        <v/>
      </c>
      <c r="Q21" s="132" t="str">
        <f t="shared" si="84"/>
        <v/>
      </c>
      <c r="R21" s="132" t="str">
        <f t="shared" si="85"/>
        <v/>
      </c>
      <c r="S21" s="132" t="str">
        <f t="shared" si="86"/>
        <v/>
      </c>
      <c r="T21" s="132" t="str">
        <f t="shared" si="87"/>
        <v/>
      </c>
      <c r="U21" s="132" t="str">
        <f t="shared" si="88"/>
        <v/>
      </c>
      <c r="V21" s="132" t="str">
        <f t="shared" si="89"/>
        <v/>
      </c>
      <c r="W21" s="132" t="str">
        <f t="shared" si="90"/>
        <v/>
      </c>
      <c r="X21" s="132" t="str">
        <f t="shared" si="91"/>
        <v/>
      </c>
      <c r="Y21" s="132" t="str">
        <f t="shared" si="92"/>
        <v/>
      </c>
      <c r="Z21" s="132" t="str">
        <f t="shared" si="93"/>
        <v/>
      </c>
      <c r="AA21" s="132" t="str">
        <f t="shared" si="94"/>
        <v/>
      </c>
      <c r="AB21" s="132" t="str">
        <f t="shared" si="95"/>
        <v/>
      </c>
      <c r="AC21" s="132" t="str">
        <f t="shared" si="96"/>
        <v/>
      </c>
      <c r="AD21" s="132" t="str">
        <f t="shared" si="97"/>
        <v/>
      </c>
      <c r="AE21" s="132" t="str">
        <f t="shared" si="98"/>
        <v/>
      </c>
      <c r="AF21" s="132" t="str">
        <f t="shared" si="99"/>
        <v/>
      </c>
      <c r="AG21" s="132" t="str">
        <f t="shared" si="100"/>
        <v/>
      </c>
      <c r="AH21" s="132" t="str">
        <f t="shared" si="101"/>
        <v/>
      </c>
      <c r="AI21" s="132" t="str">
        <f t="shared" si="102"/>
        <v/>
      </c>
      <c r="AJ21" s="132" t="str">
        <f t="shared" si="103"/>
        <v/>
      </c>
      <c r="AK21" s="132" t="str">
        <f t="shared" si="104"/>
        <v/>
      </c>
      <c r="AL21" s="132" t="str">
        <f t="shared" si="105"/>
        <v/>
      </c>
      <c r="AM21" s="132" t="str">
        <f t="shared" si="106"/>
        <v/>
      </c>
      <c r="AN21" s="40"/>
      <c r="AO21" s="2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L21" s="111">
        <f>'KALENDER PENDIDIKAN'!B93</f>
        <v>0</v>
      </c>
      <c r="DM21" s="111"/>
      <c r="DN21" s="111">
        <f>'KALENDER PENDIDIKAN'!C93</f>
        <v>0</v>
      </c>
      <c r="DO21" s="111"/>
      <c r="DP21" s="111">
        <f>'KALENDER PENDIDIKAN'!D93</f>
        <v>0</v>
      </c>
      <c r="DQ21" s="111"/>
      <c r="DR21" s="111">
        <f>'KALENDER PENDIDIKAN'!E93</f>
        <v>1</v>
      </c>
      <c r="DS21" s="111"/>
      <c r="DT21" s="111">
        <f>'KALENDER PENDIDIKAN'!F93</f>
        <v>1</v>
      </c>
      <c r="DU21" s="111"/>
      <c r="DV21" s="111">
        <f>'KALENDER PENDIDIKAN'!G93</f>
        <v>0</v>
      </c>
      <c r="DW21" s="111"/>
      <c r="DX21" s="111">
        <f>'KALENDER PENDIDIKAN'!H93</f>
        <v>0</v>
      </c>
      <c r="DY21" s="111"/>
      <c r="DZ21" s="111">
        <f>'KALENDER PENDIDIKAN'!I93</f>
        <v>1</v>
      </c>
      <c r="EA21" s="111"/>
      <c r="EB21" s="111">
        <f>'KALENDER PENDIDIKAN'!J93</f>
        <v>1</v>
      </c>
      <c r="EC21" s="111"/>
      <c r="ED21" s="111">
        <f>'KALENDER PENDIDIKAN'!K93</f>
        <v>1</v>
      </c>
      <c r="EE21" s="111"/>
      <c r="EF21" s="111">
        <f>'KALENDER PENDIDIKAN'!L93</f>
        <v>1</v>
      </c>
      <c r="EG21" s="111"/>
      <c r="EH21" s="111">
        <f>'KALENDER PENDIDIKAN'!M93</f>
        <v>0</v>
      </c>
      <c r="EI21" s="111"/>
      <c r="EJ21" s="111">
        <f>'KALENDER PENDIDIKAN'!N93</f>
        <v>1</v>
      </c>
      <c r="EK21" s="111"/>
      <c r="EL21" s="111">
        <f>'KALENDER PENDIDIKAN'!O93</f>
        <v>1</v>
      </c>
      <c r="EM21" s="111"/>
      <c r="EN21" s="111">
        <f>'KALENDER PENDIDIKAN'!P93</f>
        <v>0</v>
      </c>
      <c r="EO21" s="111"/>
      <c r="EP21" s="111">
        <f>'KALENDER PENDIDIKAN'!Q93</f>
        <v>1</v>
      </c>
      <c r="EQ21" s="111"/>
      <c r="ER21" s="111">
        <f>'KALENDER PENDIDIKAN'!R93</f>
        <v>1</v>
      </c>
      <c r="ES21" s="111"/>
      <c r="ET21" s="111">
        <f>'KALENDER PENDIDIKAN'!S93</f>
        <v>0</v>
      </c>
      <c r="EU21" s="111"/>
      <c r="EV21" s="111">
        <f>'KALENDER PENDIDIKAN'!T93</f>
        <v>0</v>
      </c>
      <c r="EW21" s="111"/>
      <c r="EX21" s="111">
        <f>'KALENDER PENDIDIKAN'!U93</f>
        <v>1</v>
      </c>
      <c r="EY21" s="111"/>
      <c r="EZ21" s="111">
        <f>'KALENDER PENDIDIKAN'!V93</f>
        <v>1</v>
      </c>
      <c r="FA21" s="111"/>
      <c r="FB21" s="111">
        <f>'KALENDER PENDIDIKAN'!W93</f>
        <v>1</v>
      </c>
      <c r="FC21" s="111"/>
      <c r="FD21" s="111">
        <f>'KALENDER PENDIDIKAN'!X93</f>
        <v>1</v>
      </c>
      <c r="FE21" s="111"/>
      <c r="FF21" s="111">
        <f>'KALENDER PENDIDIKAN'!Y93</f>
        <v>0</v>
      </c>
      <c r="FG21" s="111"/>
      <c r="FH21" s="111">
        <f>'KALENDER PENDIDIKAN'!Z93</f>
        <v>1</v>
      </c>
      <c r="FI21" s="111"/>
      <c r="FJ21" s="111">
        <f>'KALENDER PENDIDIKAN'!AA93</f>
        <v>1</v>
      </c>
      <c r="FK21" s="111"/>
      <c r="FL21" s="111">
        <f>'KALENDER PENDIDIKAN'!AB93</f>
        <v>1</v>
      </c>
      <c r="FM21" s="111"/>
      <c r="FN21" s="111">
        <f>'KALENDER PENDIDIKAN'!AC93</f>
        <v>1</v>
      </c>
      <c r="FO21" s="111"/>
      <c r="FP21" s="111">
        <f>'KALENDER PENDIDIKAN'!AD93</f>
        <v>0</v>
      </c>
      <c r="FQ21" s="111"/>
      <c r="FR21" s="111">
        <f>'KALENDER PENDIDIKAN'!AE93</f>
        <v>0</v>
      </c>
      <c r="FS21" s="111"/>
      <c r="FT21" s="111">
        <f>'KALENDER PENDIDIKAN'!AF93</f>
        <v>0</v>
      </c>
      <c r="FU21" s="111"/>
      <c r="FV21" s="111">
        <f>'KALENDER PENDIDIKAN'!AG93</f>
        <v>0</v>
      </c>
      <c r="FW21" s="111"/>
      <c r="FX21" s="111">
        <f>'KALENDER PENDIDIKAN'!AH93</f>
        <v>0</v>
      </c>
      <c r="FY21" s="111"/>
      <c r="FZ21" s="111">
        <f>'KALENDER PENDIDIKAN'!AI93</f>
        <v>0</v>
      </c>
      <c r="GA21" s="111"/>
      <c r="GB21" s="111">
        <f>'KALENDER PENDIDIKAN'!AJ93</f>
        <v>0</v>
      </c>
      <c r="GC21" s="111"/>
      <c r="GD21" s="111">
        <f>'KALENDER PENDIDIKAN'!AK93</f>
        <v>0</v>
      </c>
      <c r="GE21" s="111"/>
      <c r="GF21" s="111">
        <v>11</v>
      </c>
      <c r="GH21" s="103" t="str">
        <f t="shared" si="107"/>
        <v>Hide</v>
      </c>
    </row>
    <row r="22" spans="1:190" x14ac:dyDescent="0.35">
      <c r="A22" s="118" t="str">
        <f>PROTA!C21</f>
        <v/>
      </c>
      <c r="B22" s="118">
        <f>PROTA!C22</f>
        <v>0</v>
      </c>
      <c r="C22" s="118" t="str">
        <f>PROTA!E21</f>
        <v/>
      </c>
      <c r="D22" s="132" t="str">
        <f>IF(AR22&gt;0,AR22,"")</f>
        <v/>
      </c>
      <c r="E22" s="132" t="str">
        <f>IF(AT22&gt;0,AT22,"")</f>
        <v/>
      </c>
      <c r="F22" s="132" t="str">
        <f>IF(AV22&gt;0,AV22,"")</f>
        <v/>
      </c>
      <c r="G22" s="132" t="str">
        <f>IF(AX22&gt;0,AX22,"")</f>
        <v/>
      </c>
      <c r="H22" s="132" t="str">
        <f>IF(AZ22&gt;0,AZ22,"")</f>
        <v/>
      </c>
      <c r="I22" s="132" t="str">
        <f>IF(BB22&gt;0,BB22,"")</f>
        <v/>
      </c>
      <c r="J22" s="132" t="str">
        <f>IF(BD22&gt;0,BD22,"")</f>
        <v/>
      </c>
      <c r="K22" s="132" t="str">
        <f>IF(BF22&gt;0,BF22,"")</f>
        <v/>
      </c>
      <c r="L22" s="132" t="str">
        <f>IF(BH22&gt;0,BH22,"")</f>
        <v/>
      </c>
      <c r="M22" s="132" t="str">
        <f>IF(BJ22&gt;0,BJ22,"")</f>
        <v/>
      </c>
      <c r="N22" s="132" t="str">
        <f>IF(BL22&gt;0,BL22,"")</f>
        <v/>
      </c>
      <c r="O22" s="132" t="str">
        <f>IF(BN22&gt;0,BN22,"")</f>
        <v/>
      </c>
      <c r="P22" s="132" t="str">
        <f>IF(BP22&gt;0,BP22,"")</f>
        <v/>
      </c>
      <c r="Q22" s="132" t="str">
        <f>IF(BR22&gt;0,BR22,"")</f>
        <v/>
      </c>
      <c r="R22" s="132" t="str">
        <f>IF(BT22&gt;0,BT22,"")</f>
        <v/>
      </c>
      <c r="S22" s="132" t="str">
        <f>IF(BV22&gt;0,BV22,"")</f>
        <v/>
      </c>
      <c r="T22" s="132" t="str">
        <f>IF(BX22&gt;0,BX22,"")</f>
        <v/>
      </c>
      <c r="U22" s="132" t="str">
        <f>IF(BZ22&gt;0,BZ22,"")</f>
        <v/>
      </c>
      <c r="V22" s="132" t="str">
        <f>IF(CB22&gt;0,CB22,"")</f>
        <v/>
      </c>
      <c r="W22" s="132" t="str">
        <f>IF(CD22&gt;0,CD22,"")</f>
        <v/>
      </c>
      <c r="X22" s="132" t="str">
        <f>IF(CF22&gt;0,CF22,"")</f>
        <v/>
      </c>
      <c r="Y22" s="132" t="str">
        <f>IF(CH22&gt;0,CH22,"")</f>
        <v/>
      </c>
      <c r="Z22" s="132" t="str">
        <f>IF(CJ22&gt;0,CJ22,"")</f>
        <v/>
      </c>
      <c r="AA22" s="132" t="str">
        <f>IF(CL22&gt;0,CL22,"")</f>
        <v/>
      </c>
      <c r="AB22" s="132" t="str">
        <f>IF(CN22&gt;0,CN22,"")</f>
        <v/>
      </c>
      <c r="AC22" s="132" t="str">
        <f>IF(CP22&gt;0,CP22,"")</f>
        <v/>
      </c>
      <c r="AD22" s="132" t="str">
        <f>IF(CR22&gt;0,CR22,"")</f>
        <v/>
      </c>
      <c r="AE22" s="132" t="str">
        <f>IF(CT22&gt;0,CT22,"")</f>
        <v/>
      </c>
      <c r="AF22" s="132" t="str">
        <f>IF(CV22&gt;0,CV22,"")</f>
        <v/>
      </c>
      <c r="AG22" s="132" t="str">
        <f>IF(CX22&gt;0,CX22,"")</f>
        <v/>
      </c>
      <c r="AH22" s="132" t="str">
        <f>IF(CZ22&gt;0,CZ22,"")</f>
        <v/>
      </c>
      <c r="AI22" s="132" t="str">
        <f>IF(DB22&gt;0,DB22,"")</f>
        <v/>
      </c>
      <c r="AJ22" s="132" t="str">
        <f>IF(DD22&gt;0,DD22,"")</f>
        <v/>
      </c>
      <c r="AK22" s="132" t="str">
        <f>IF(DF22&gt;0,DF22,"")</f>
        <v/>
      </c>
      <c r="AL22" s="132" t="str">
        <f>IF(DH22&gt;0,DH22,"")</f>
        <v/>
      </c>
      <c r="AM22" s="132" t="str">
        <f>IF(DJ22&gt;0,DJ22,"")</f>
        <v/>
      </c>
      <c r="AN22" s="40"/>
      <c r="AO22" s="21"/>
      <c r="AP22">
        <f t="shared" si="0"/>
        <v>0</v>
      </c>
      <c r="AQ22" s="111">
        <f t="shared" si="1"/>
        <v>0</v>
      </c>
      <c r="AR22" s="111">
        <f>IF(DL22&gt;0,IF(AND(AQ20=0,AR20=0),IF(AQ22&lt;=$AQ$6,IF(SUM(AR11:AR20)&lt;&gt;$AQ$6,AQ22,0),$AQ$6),IF(AQ20&lt;&gt;$AP$20,IF(AND(AQ22&lt;$AQ$6,AR20&lt;$AQ$6),IF($AQ$6-SUM(AR11:AR20)&gt;AQ22,AQ22,$AQ$6-SUM(AR11:AR20)),$AQ$6-AR20),IF($AQ$6-SUM(AR11:AR20)&gt;AQ22,AQ22,IF(AQ22=$AP$22,$AQ$6-SUM(AR11:AR20),0)))),0)</f>
        <v>0</v>
      </c>
      <c r="AS22" s="111">
        <f t="shared" ref="AS22:AS26" si="456">AQ22-AR22</f>
        <v>0</v>
      </c>
      <c r="AT22" s="111">
        <f t="shared" ref="AT22" si="457">IF(DN22&gt;0,IF(AND(AS20=0,AT20=0),IF(AS22&lt;=$AQ$6,IF(SUM(AT11:AT20)&lt;&gt;$AQ$6,AS22,0),$AQ$6),IF(AS20&lt;&gt;$AP$20,IF(AND(AS22&lt;$AQ$6,AT20&lt;$AQ$6),IF($AQ$6-SUM(AT11:AT20)&gt;AS22,AS22,$AQ$6-SUM(AT11:AT20)),$AQ$6-AT20),IF($AQ$6-SUM(AT11:AT20)&gt;AS22,AS22,IF(AS22=$AP$22,$AQ$6-SUM(AT11:AT20),0)))),0)</f>
        <v>0</v>
      </c>
      <c r="AU22" s="111">
        <f t="shared" ref="AU22" si="458">AS22-AT22</f>
        <v>0</v>
      </c>
      <c r="AV22" s="111">
        <f t="shared" ref="AV22" si="459">IF(DP22&gt;0,IF(AND(AU20=0,AV20=0),IF(AU22&lt;=$AQ$6,IF(SUM(AV11:AV20)&lt;&gt;$AQ$6,AU22,0),$AQ$6),IF(AU20&lt;&gt;$AP$20,IF(AND(AU22&lt;$AQ$6,AV20&lt;$AQ$6),IF($AQ$6-SUM(AV11:AV20)&gt;AU22,AU22,$AQ$6-SUM(AV11:AV20)),$AQ$6-AV20),IF($AQ$6-SUM(AV11:AV20)&gt;AU22,AU22,IF(AU22=$AP$22,$AQ$6-SUM(AV11:AV20),0)))),0)</f>
        <v>0</v>
      </c>
      <c r="AW22" s="111">
        <f t="shared" ref="AW22" si="460">AU22-AV22</f>
        <v>0</v>
      </c>
      <c r="AX22" s="111">
        <f t="shared" ref="AX22" si="461">IF(DR22&gt;0,IF(AND(AW20=0,AX20=0),IF(AW22&lt;=$AQ$6,IF(SUM(AX11:AX20)&lt;&gt;$AQ$6,AW22,0),$AQ$6),IF(AW20&lt;&gt;$AP$20,IF(AND(AW22&lt;$AQ$6,AX20&lt;$AQ$6),IF($AQ$6-SUM(AX11:AX20)&gt;AW22,AW22,$AQ$6-SUM(AX11:AX20)),$AQ$6-AX20),IF($AQ$6-SUM(AX11:AX20)&gt;AW22,AW22,IF(AW22=$AP$22,$AQ$6-SUM(AX11:AX20),0)))),0)</f>
        <v>0</v>
      </c>
      <c r="AY22" s="111">
        <f t="shared" ref="AY22" si="462">AW22-AX22</f>
        <v>0</v>
      </c>
      <c r="AZ22" s="111">
        <f t="shared" ref="AZ22" si="463">IF(DT22&gt;0,IF(AND(AY20=0,AZ20=0),IF(AY22&lt;=$AQ$6,IF(SUM(AZ11:AZ20)&lt;&gt;$AQ$6,AY22,0),$AQ$6),IF(AY20&lt;&gt;$AP$20,IF(AND(AY22&lt;$AQ$6,AZ20&lt;$AQ$6),IF($AQ$6-SUM(AZ11:AZ20)&gt;AY22,AY22,$AQ$6-SUM(AZ11:AZ20)),$AQ$6-AZ20),IF($AQ$6-SUM(AZ11:AZ20)&gt;AY22,AY22,IF(AY22=$AP$22,$AQ$6-SUM(AZ11:AZ20),0)))),0)</f>
        <v>0</v>
      </c>
      <c r="BA22" s="111">
        <f t="shared" ref="BA22" si="464">AY22-AZ22</f>
        <v>0</v>
      </c>
      <c r="BB22" s="111">
        <f t="shared" ref="BB22" si="465">IF(DV22&gt;0,IF(AND(BA20=0,BB20=0),IF(BA22&lt;=$AQ$6,IF(SUM(BB11:BB20)&lt;&gt;$AQ$6,BA22,0),$AQ$6),IF(BA20&lt;&gt;$AP$20,IF(AND(BA22&lt;$AQ$6,BB20&lt;$AQ$6),IF($AQ$6-SUM(BB11:BB20)&gt;BA22,BA22,$AQ$6-SUM(BB11:BB20)),$AQ$6-BB20),IF($AQ$6-SUM(BB11:BB20)&gt;BA22,BA22,IF(BA22=$AP$22,$AQ$6-SUM(BB11:BB20),0)))),0)</f>
        <v>0</v>
      </c>
      <c r="BC22" s="111">
        <f t="shared" ref="BC22" si="466">BA22-BB22</f>
        <v>0</v>
      </c>
      <c r="BD22" s="111">
        <f t="shared" ref="BD22" si="467">IF(DX22&gt;0,IF(AND(BC20=0,BD20=0),IF(BC22&lt;=$AQ$6,IF(SUM(BD11:BD20)&lt;&gt;$AQ$6,BC22,0),$AQ$6),IF(BC20&lt;&gt;$AP$20,IF(AND(BC22&lt;$AQ$6,BD20&lt;$AQ$6),IF($AQ$6-SUM(BD11:BD20)&gt;BC22,BC22,$AQ$6-SUM(BD11:BD20)),$AQ$6-BD20),IF($AQ$6-SUM(BD11:BD20)&gt;BC22,BC22,IF(BC22=$AP$22,$AQ$6-SUM(BD11:BD20),0)))),0)</f>
        <v>0</v>
      </c>
      <c r="BE22" s="111">
        <f t="shared" ref="BE22" si="468">BC22-BD22</f>
        <v>0</v>
      </c>
      <c r="BF22" s="111">
        <f t="shared" ref="BF22" si="469">IF(DZ22&gt;0,IF(AND(BE20=0,BF20=0),IF(BE22&lt;=$AQ$6,IF(SUM(BF11:BF20)&lt;&gt;$AQ$6,BE22,0),$AQ$6),IF(BE20&lt;&gt;$AP$20,IF(AND(BE22&lt;$AQ$6,BF20&lt;$AQ$6),IF($AQ$6-SUM(BF11:BF20)&gt;BE22,BE22,$AQ$6-SUM(BF11:BF20)),$AQ$6-BF20),IF($AQ$6-SUM(BF11:BF20)&gt;BE22,BE22,IF(BE22=$AP$22,$AQ$6-SUM(BF11:BF20),0)))),0)</f>
        <v>0</v>
      </c>
      <c r="BG22" s="111">
        <f t="shared" ref="BG22" si="470">BE22-BF22</f>
        <v>0</v>
      </c>
      <c r="BH22" s="111">
        <f t="shared" ref="BH22" si="471">IF(EB22&gt;0,IF(AND(BG20=0,BH20=0),IF(BG22&lt;=$AQ$6,IF(SUM(BH11:BH20)&lt;&gt;$AQ$6,BG22,0),$AQ$6),IF(BG20&lt;&gt;$AP$20,IF(AND(BG22&lt;$AQ$6,BH20&lt;$AQ$6),IF($AQ$6-SUM(BH11:BH20)&gt;BG22,BG22,$AQ$6-SUM(BH11:BH20)),$AQ$6-BH20),IF($AQ$6-SUM(BH11:BH20)&gt;BG22,BG22,IF(BG22=$AP$22,$AQ$6-SUM(BH11:BH20),0)))),0)</f>
        <v>0</v>
      </c>
      <c r="BI22" s="111">
        <f t="shared" ref="BI22" si="472">BG22-BH22</f>
        <v>0</v>
      </c>
      <c r="BJ22" s="111">
        <f t="shared" ref="BJ22" si="473">IF(ED22&gt;0,IF(AND(BI20=0,BJ20=0),IF(BI22&lt;=$AQ$6,IF(SUM(BJ11:BJ20)&lt;&gt;$AQ$6,BI22,0),$AQ$6),IF(BI20&lt;&gt;$AP$20,IF(AND(BI22&lt;$AQ$6,BJ20&lt;$AQ$6),IF($AQ$6-SUM(BJ11:BJ20)&gt;BI22,BI22,$AQ$6-SUM(BJ11:BJ20)),$AQ$6-BJ20),IF($AQ$6-SUM(BJ11:BJ20)&gt;BI22,BI22,IF(BI22=$AP$22,$AQ$6-SUM(BJ11:BJ20),0)))),0)</f>
        <v>0</v>
      </c>
      <c r="BK22" s="111">
        <f t="shared" ref="BK22" si="474">BI22-BJ22</f>
        <v>0</v>
      </c>
      <c r="BL22" s="111">
        <f t="shared" ref="BL22" si="475">IF(EF22&gt;0,IF(AND(BK20=0,BL20=0),IF(BK22&lt;=$AQ$6,IF(SUM(BL11:BL20)&lt;&gt;$AQ$6,BK22,0),$AQ$6),IF(BK20&lt;&gt;$AP$20,IF(AND(BK22&lt;$AQ$6,BL20&lt;$AQ$6),IF($AQ$6-SUM(BL11:BL20)&gt;BK22,BK22,$AQ$6-SUM(BL11:BL20)),$AQ$6-BL20),IF($AQ$6-SUM(BL11:BL20)&gt;BK22,BK22,IF(BK22=$AP$22,$AQ$6-SUM(BL11:BL20),0)))),0)</f>
        <v>0</v>
      </c>
      <c r="BM22" s="111">
        <f t="shared" ref="BM22" si="476">BK22-BL22</f>
        <v>0</v>
      </c>
      <c r="BN22" s="111">
        <f t="shared" ref="BN22" si="477">IF(EH22&gt;0,IF(AND(BM20=0,BN20=0),IF(BM22&lt;=$AQ$6,IF(SUM(BN11:BN20)&lt;&gt;$AQ$6,BM22,0),$AQ$6),IF(BM20&lt;&gt;$AP$20,IF(AND(BM22&lt;$AQ$6,BN20&lt;$AQ$6),IF($AQ$6-SUM(BN11:BN20)&gt;BM22,BM22,$AQ$6-SUM(BN11:BN20)),$AQ$6-BN20),IF($AQ$6-SUM(BN11:BN20)&gt;BM22,BM22,IF(BM22=$AP$22,$AQ$6-SUM(BN11:BN20),0)))),0)</f>
        <v>0</v>
      </c>
      <c r="BO22" s="111">
        <f t="shared" ref="BO22" si="478">BM22-BN22</f>
        <v>0</v>
      </c>
      <c r="BP22" s="111">
        <f t="shared" ref="BP22" si="479">IF(EJ22&gt;0,IF(AND(BO20=0,BP20=0),IF(BO22&lt;=$AQ$6,IF(SUM(BP11:BP20)&lt;&gt;$AQ$6,BO22,0),$AQ$6),IF(BO20&lt;&gt;$AP$20,IF(AND(BO22&lt;$AQ$6,BP20&lt;$AQ$6),IF($AQ$6-SUM(BP11:BP20)&gt;BO22,BO22,$AQ$6-SUM(BP11:BP20)),$AQ$6-BP20),IF($AQ$6-SUM(BP11:BP20)&gt;BO22,BO22,IF(BO22=$AP$22,$AQ$6-SUM(BP11:BP20),0)))),0)</f>
        <v>0</v>
      </c>
      <c r="BQ22" s="111">
        <f t="shared" ref="BQ22" si="480">BO22-BP22</f>
        <v>0</v>
      </c>
      <c r="BR22" s="111">
        <f t="shared" ref="BR22" si="481">IF(EL22&gt;0,IF(AND(BQ20=0,BR20=0),IF(BQ22&lt;=$AQ$6,IF(SUM(BR11:BR20)&lt;&gt;$AQ$6,BQ22,0),$AQ$6),IF(BQ20&lt;&gt;$AP$20,IF(AND(BQ22&lt;$AQ$6,BR20&lt;$AQ$6),IF($AQ$6-SUM(BR11:BR20)&gt;BQ22,BQ22,$AQ$6-SUM(BR11:BR20)),$AQ$6-BR20),IF($AQ$6-SUM(BR11:BR20)&gt;BQ22,BQ22,IF(BQ22=$AP$22,$AQ$6-SUM(BR11:BR20),0)))),0)</f>
        <v>0</v>
      </c>
      <c r="BS22" s="111">
        <f t="shared" ref="BS22" si="482">BQ22-BR22</f>
        <v>0</v>
      </c>
      <c r="BT22" s="111">
        <f t="shared" ref="BT22" si="483">IF(EN22&gt;0,IF(AND(BS20=0,BT20=0),IF(BS22&lt;=$AQ$6,IF(SUM(BT11:BT20)&lt;&gt;$AQ$6,BS22,0),$AQ$6),IF(BS20&lt;&gt;$AP$20,IF(AND(BS22&lt;$AQ$6,BT20&lt;$AQ$6),IF($AQ$6-SUM(BT11:BT20)&gt;BS22,BS22,$AQ$6-SUM(BT11:BT20)),$AQ$6-BT20),IF($AQ$6-SUM(BT11:BT20)&gt;BS22,BS22,IF(BS22=$AP$22,$AQ$6-SUM(BT11:BT20),0)))),0)</f>
        <v>0</v>
      </c>
      <c r="BU22" s="111">
        <f t="shared" ref="BU22" si="484">BS22-BT22</f>
        <v>0</v>
      </c>
      <c r="BV22" s="111">
        <f t="shared" ref="BV22" si="485">IF(EP22&gt;0,IF(AND(BU20=0,BV20=0),IF(BU22&lt;=$AQ$6,IF(SUM(BV11:BV20)&lt;&gt;$AQ$6,BU22,0),$AQ$6),IF(BU20&lt;&gt;$AP$20,IF(AND(BU22&lt;$AQ$6,BV20&lt;$AQ$6),IF($AQ$6-SUM(BV11:BV20)&gt;BU22,BU22,$AQ$6-SUM(BV11:BV20)),$AQ$6-BV20),IF($AQ$6-SUM(BV11:BV20)&gt;BU22,BU22,IF(BU22=$AP$22,$AQ$6-SUM(BV11:BV20),0)))),0)</f>
        <v>0</v>
      </c>
      <c r="BW22" s="111">
        <f t="shared" ref="BW22" si="486">BU22-BV22</f>
        <v>0</v>
      </c>
      <c r="BX22" s="111">
        <f t="shared" ref="BX22" si="487">IF(ER22&gt;0,IF(AND(BW20=0,BX20=0),IF(BW22&lt;=$AQ$6,IF(SUM(BX11:BX20)&lt;&gt;$AQ$6,BW22,0),$AQ$6),IF(BW20&lt;&gt;$AP$20,IF(AND(BW22&lt;$AQ$6,BX20&lt;$AQ$6),IF($AQ$6-SUM(BX11:BX20)&gt;BW22,BW22,$AQ$6-SUM(BX11:BX20)),$AQ$6-BX20),IF($AQ$6-SUM(BX11:BX20)&gt;BW22,BW22,IF(BW22=$AP$22,$AQ$6-SUM(BX11:BX20),0)))),0)</f>
        <v>0</v>
      </c>
      <c r="BY22" s="111">
        <f t="shared" ref="BY22" si="488">BW22-BX22</f>
        <v>0</v>
      </c>
      <c r="BZ22" s="111">
        <f t="shared" ref="BZ22" si="489">IF(ET22&gt;0,IF(AND(BY20=0,BZ20=0),IF(BY22&lt;=$AQ$6,IF(SUM(BZ11:BZ20)&lt;&gt;$AQ$6,BY22,0),$AQ$6),IF(BY20&lt;&gt;$AP$20,IF(AND(BY22&lt;$AQ$6,BZ20&lt;$AQ$6),IF($AQ$6-SUM(BZ11:BZ20)&gt;BY22,BY22,$AQ$6-SUM(BZ11:BZ20)),$AQ$6-BZ20),IF($AQ$6-SUM(BZ11:BZ20)&gt;BY22,BY22,IF(BY22=$AP$22,$AQ$6-SUM(BZ11:BZ20),0)))),0)</f>
        <v>0</v>
      </c>
      <c r="CA22" s="111">
        <f t="shared" ref="CA22" si="490">BY22-BZ22</f>
        <v>0</v>
      </c>
      <c r="CB22" s="111">
        <f t="shared" ref="CB22" si="491">IF(EV22&gt;0,IF(AND(CA20=0,CB20=0),IF(CA22&lt;=$AQ$6,IF(SUM(CB11:CB20)&lt;&gt;$AQ$6,CA22,0),$AQ$6),IF(CA20&lt;&gt;$AP$20,IF(AND(CA22&lt;$AQ$6,CB20&lt;$AQ$6),IF($AQ$6-SUM(CB11:CB20)&gt;CA22,CA22,$AQ$6-SUM(CB11:CB20)),$AQ$6-CB20),IF($AQ$6-SUM(CB11:CB20)&gt;CA22,CA22,IF(CA22=$AP$22,$AQ$6-SUM(CB11:CB20),0)))),0)</f>
        <v>0</v>
      </c>
      <c r="CC22" s="111">
        <f t="shared" ref="CC22" si="492">CA22-CB22</f>
        <v>0</v>
      </c>
      <c r="CD22" s="111">
        <f t="shared" ref="CD22" si="493">IF(EX22&gt;0,IF(AND(CC20=0,CD20=0),IF(CC22&lt;=$AQ$6,IF(SUM(CD11:CD20)&lt;&gt;$AQ$6,CC22,0),$AQ$6),IF(CC20&lt;&gt;$AP$20,IF(AND(CC22&lt;$AQ$6,CD20&lt;$AQ$6),IF($AQ$6-SUM(CD11:CD20)&gt;CC22,CC22,$AQ$6-SUM(CD11:CD20)),$AQ$6-CD20),IF($AQ$6-SUM(CD11:CD20)&gt;CC22,CC22,IF(CC22=$AP$22,$AQ$6-SUM(CD11:CD20),0)))),0)</f>
        <v>0</v>
      </c>
      <c r="CE22" s="111">
        <f t="shared" ref="CE22" si="494">CC22-CD22</f>
        <v>0</v>
      </c>
      <c r="CF22" s="111">
        <f t="shared" ref="CF22" si="495">IF(EZ22&gt;0,IF(AND(CE20=0,CF20=0),IF(CE22&lt;=$AQ$6,IF(SUM(CF11:CF20)&lt;&gt;$AQ$6,CE22,0),$AQ$6),IF(CE20&lt;&gt;$AP$20,IF(AND(CE22&lt;$AQ$6,CF20&lt;$AQ$6),IF($AQ$6-SUM(CF11:CF20)&gt;CE22,CE22,$AQ$6-SUM(CF11:CF20)),$AQ$6-CF20),IF($AQ$6-SUM(CF11:CF20)&gt;CE22,CE22,IF(CE22=$AP$22,$AQ$6-SUM(CF11:CF20),0)))),0)</f>
        <v>0</v>
      </c>
      <c r="CG22" s="111">
        <f t="shared" ref="CG22" si="496">CE22-CF22</f>
        <v>0</v>
      </c>
      <c r="CH22" s="111">
        <f t="shared" ref="CH22" si="497">IF(FB22&gt;0,IF(AND(CG20=0,CH20=0),IF(CG22&lt;=$AQ$6,IF(SUM(CH11:CH20)&lt;&gt;$AQ$6,CG22,0),$AQ$6),IF(CG20&lt;&gt;$AP$20,IF(AND(CG22&lt;$AQ$6,CH20&lt;$AQ$6),IF($AQ$6-SUM(CH11:CH20)&gt;CG22,CG22,$AQ$6-SUM(CH11:CH20)),$AQ$6-CH20),IF($AQ$6-SUM(CH11:CH20)&gt;CG22,CG22,IF(CG22=$AP$22,$AQ$6-SUM(CH11:CH20),0)))),0)</f>
        <v>0</v>
      </c>
      <c r="CI22" s="111">
        <f t="shared" ref="CI22" si="498">CG22-CH22</f>
        <v>0</v>
      </c>
      <c r="CJ22" s="111">
        <f t="shared" ref="CJ22" si="499">IF(FD22&gt;0,IF(AND(CI20=0,CJ20=0),IF(CI22&lt;=$AQ$6,IF(SUM(CJ11:CJ20)&lt;&gt;$AQ$6,CI22,0),$AQ$6),IF(CI20&lt;&gt;$AP$20,IF(AND(CI22&lt;$AQ$6,CJ20&lt;$AQ$6),IF($AQ$6-SUM(CJ11:CJ20)&gt;CI22,CI22,$AQ$6-SUM(CJ11:CJ20)),$AQ$6-CJ20),IF($AQ$6-SUM(CJ11:CJ20)&gt;CI22,CI22,IF(CI22=$AP$22,$AQ$6-SUM(CJ11:CJ20),0)))),0)</f>
        <v>0</v>
      </c>
      <c r="CK22" s="111">
        <f t="shared" ref="CK22" si="500">CI22-CJ22</f>
        <v>0</v>
      </c>
      <c r="CL22" s="111">
        <f t="shared" ref="CL22" si="501">IF(FF22&gt;0,IF(AND(CK20=0,CL20=0),IF(CK22&lt;=$AQ$6,IF(SUM(CL11:CL20)&lt;&gt;$AQ$6,CK22,0),$AQ$6),IF(CK20&lt;&gt;$AP$20,IF(AND(CK22&lt;$AQ$6,CL20&lt;$AQ$6),IF($AQ$6-SUM(CL11:CL20)&gt;CK22,CK22,$AQ$6-SUM(CL11:CL20)),$AQ$6-CL20),IF($AQ$6-SUM(CL11:CL20)&gt;CK22,CK22,IF(CK22=$AP$22,$AQ$6-SUM(CL11:CL20),0)))),0)</f>
        <v>0</v>
      </c>
      <c r="CM22" s="111">
        <f t="shared" ref="CM22" si="502">CK22-CL22</f>
        <v>0</v>
      </c>
      <c r="CN22" s="111">
        <f t="shared" ref="CN22" si="503">IF(FH22&gt;0,IF(AND(CM20=0,CN20=0),IF(CM22&lt;=$AQ$6,IF(SUM(CN11:CN20)&lt;&gt;$AQ$6,CM22,0),$AQ$6),IF(CM20&lt;&gt;$AP$20,IF(AND(CM22&lt;$AQ$6,CN20&lt;$AQ$6),IF($AQ$6-SUM(CN11:CN20)&gt;CM22,CM22,$AQ$6-SUM(CN11:CN20)),$AQ$6-CN20),IF($AQ$6-SUM(CN11:CN20)&gt;CM22,CM22,IF(CM22=$AP$22,$AQ$6-SUM(CN11:CN20),0)))),0)</f>
        <v>0</v>
      </c>
      <c r="CO22" s="111">
        <f t="shared" ref="CO22" si="504">CM22-CN22</f>
        <v>0</v>
      </c>
      <c r="CP22" s="111">
        <f t="shared" ref="CP22" si="505">IF(FJ22&gt;0,IF(AND(CO20=0,CP20=0),IF(CO22&lt;=$AQ$6,IF(SUM(CP11:CP20)&lt;&gt;$AQ$6,CO22,0),$AQ$6),IF(CO20&lt;&gt;$AP$20,IF(AND(CO22&lt;$AQ$6,CP20&lt;$AQ$6),IF($AQ$6-SUM(CP11:CP20)&gt;CO22,CO22,$AQ$6-SUM(CP11:CP20)),$AQ$6-CP20),IF($AQ$6-SUM(CP11:CP20)&gt;CO22,CO22,IF(CO22=$AP$22,$AQ$6-SUM(CP11:CP20),0)))),0)</f>
        <v>0</v>
      </c>
      <c r="CQ22" s="111">
        <f t="shared" ref="CQ22" si="506">CO22-CP22</f>
        <v>0</v>
      </c>
      <c r="CR22" s="111">
        <f t="shared" ref="CR22" si="507">IF(FL22&gt;0,IF(AND(CQ20=0,CR20=0),IF(CQ22&lt;=$AQ$6,IF(SUM(CR11:CR20)&lt;&gt;$AQ$6,CQ22,0),$AQ$6),IF(CQ20&lt;&gt;$AP$20,IF(AND(CQ22&lt;$AQ$6,CR20&lt;$AQ$6),IF($AQ$6-SUM(CR11:CR20)&gt;CQ22,CQ22,$AQ$6-SUM(CR11:CR20)),$AQ$6-CR20),IF($AQ$6-SUM(CR11:CR20)&gt;CQ22,CQ22,IF(CQ22=$AP$22,$AQ$6-SUM(CR11:CR20),0)))),0)</f>
        <v>0</v>
      </c>
      <c r="CS22" s="111">
        <f t="shared" ref="CS22" si="508">CQ22-CR22</f>
        <v>0</v>
      </c>
      <c r="CT22" s="111">
        <f t="shared" ref="CT22" si="509">IF(FN22&gt;0,IF(AND(CS20=0,CT20=0),IF(CS22&lt;=$AQ$6,IF(SUM(CT11:CT20)&lt;&gt;$AQ$6,CS22,0),$AQ$6),IF(CS20&lt;&gt;$AP$20,IF(AND(CS22&lt;$AQ$6,CT20&lt;$AQ$6),IF($AQ$6-SUM(CT11:CT20)&gt;CS22,CS22,$AQ$6-SUM(CT11:CT20)),$AQ$6-CT20),IF($AQ$6-SUM(CT11:CT20)&gt;CS22,CS22,IF(CS22=$AP$22,$AQ$6-SUM(CT11:CT20),0)))),0)</f>
        <v>0</v>
      </c>
      <c r="CU22" s="111">
        <f t="shared" ref="CU22" si="510">CS22-CT22</f>
        <v>0</v>
      </c>
      <c r="CV22" s="111">
        <f t="shared" ref="CV22" si="511">IF(FP22&gt;0,IF(AND(CU20=0,CV20=0),IF(CU22&lt;=$AQ$6,IF(SUM(CV11:CV20)&lt;&gt;$AQ$6,CU22,0),$AQ$6),IF(CU20&lt;&gt;$AP$20,IF(AND(CU22&lt;$AQ$6,CV20&lt;$AQ$6),IF($AQ$6-SUM(CV11:CV20)&gt;CU22,CU22,$AQ$6-SUM(CV11:CV20)),$AQ$6-CV20),IF($AQ$6-SUM(CV11:CV20)&gt;CU22,CU22,IF(CU22=$AP$22,$AQ$6-SUM(CV11:CV20),0)))),0)</f>
        <v>0</v>
      </c>
      <c r="CW22" s="111">
        <f t="shared" ref="CW22" si="512">CU22-CV22</f>
        <v>0</v>
      </c>
      <c r="CX22" s="111">
        <f t="shared" ref="CX22" si="513">IF(FR22&gt;0,IF(AND(CW20=0,CX20=0),IF(CW22&lt;=$AQ$6,IF(SUM(CX11:CX20)&lt;&gt;$AQ$6,CW22,0),$AQ$6),IF(CW20&lt;&gt;$AP$20,IF(AND(CW22&lt;$AQ$6,CX20&lt;$AQ$6),IF($AQ$6-SUM(CX11:CX20)&gt;CW22,CW22,$AQ$6-SUM(CX11:CX20)),$AQ$6-CX20),IF($AQ$6-SUM(CX11:CX20)&gt;CW22,CW22,IF(CW22=$AP$22,$AQ$6-SUM(CX11:CX20),0)))),0)</f>
        <v>0</v>
      </c>
      <c r="CY22" s="111">
        <f t="shared" ref="CY22" si="514">CW22-CX22</f>
        <v>0</v>
      </c>
      <c r="CZ22" s="111">
        <f t="shared" ref="CZ22" si="515">IF(FT22&gt;0,IF(AND(CY20=0,CZ20=0),IF(CY22&lt;=$AQ$6,IF(SUM(CZ11:CZ20)&lt;&gt;$AQ$6,CY22,0),$AQ$6),IF(CY20&lt;&gt;$AP$20,IF(AND(CY22&lt;$AQ$6,CZ20&lt;$AQ$6),IF($AQ$6-SUM(CZ11:CZ20)&gt;CY22,CY22,$AQ$6-SUM(CZ11:CZ20)),$AQ$6-CZ20),IF($AQ$6-SUM(CZ11:CZ20)&gt;CY22,CY22,IF(CY22=$AP$22,$AQ$6-SUM(CZ11:CZ20),0)))),0)</f>
        <v>0</v>
      </c>
      <c r="DA22" s="111">
        <f t="shared" ref="DA22" si="516">CY22-CZ22</f>
        <v>0</v>
      </c>
      <c r="DB22" s="111">
        <f t="shared" ref="DB22" si="517">IF(FV22&gt;0,IF(AND(DA20=0,DB20=0),IF(DA22&lt;=$AQ$6,IF(SUM(DB11:DB20)&lt;&gt;$AQ$6,DA22,0),$AQ$6),IF(DA20&lt;&gt;$AP$20,IF(AND(DA22&lt;$AQ$6,DB20&lt;$AQ$6),IF($AQ$6-SUM(DB11:DB20)&gt;DA22,DA22,$AQ$6-SUM(DB11:DB20)),$AQ$6-DB20),IF($AQ$6-SUM(DB11:DB20)&gt;DA22,DA22,IF(DA22=$AP$22,$AQ$6-SUM(DB11:DB20),0)))),0)</f>
        <v>0</v>
      </c>
      <c r="DC22" s="111">
        <f t="shared" ref="DC22" si="518">DA22-DB22</f>
        <v>0</v>
      </c>
      <c r="DD22" s="111">
        <f t="shared" ref="DD22" si="519">IF(FX22&gt;0,IF(AND(DC20=0,DD20=0),IF(DC22&lt;=$AQ$6,IF(SUM(DD11:DD20)&lt;&gt;$AQ$6,DC22,0),$AQ$6),IF(DC20&lt;&gt;$AP$20,IF(AND(DC22&lt;$AQ$6,DD20&lt;$AQ$6),IF($AQ$6-SUM(DD11:DD20)&gt;DC22,DC22,$AQ$6-SUM(DD11:DD20)),$AQ$6-DD20),IF($AQ$6-SUM(DD11:DD20)&gt;DC22,DC22,IF(DC22=$AP$22,$AQ$6-SUM(DD11:DD20),0)))),0)</f>
        <v>0</v>
      </c>
      <c r="DE22" s="111">
        <f t="shared" ref="DE22" si="520">DC22-DD22</f>
        <v>0</v>
      </c>
      <c r="DF22" s="111">
        <f t="shared" ref="DF22" si="521">IF(FZ22&gt;0,IF(AND(DE20=0,DF20=0),IF(DE22&lt;=$AQ$6,IF(SUM(DF11:DF20)&lt;&gt;$AQ$6,DE22,0),$AQ$6),IF(DE20&lt;&gt;$AP$20,IF(AND(DE22&lt;$AQ$6,DF20&lt;$AQ$6),IF($AQ$6-SUM(DF11:DF20)&gt;DE22,DE22,$AQ$6-SUM(DF11:DF20)),$AQ$6-DF20),IF($AQ$6-SUM(DF11:DF20)&gt;DE22,DE22,IF(DE22=$AP$22,$AQ$6-SUM(DF11:DF20),0)))),0)</f>
        <v>0</v>
      </c>
      <c r="DG22" s="111">
        <f t="shared" ref="DG22" si="522">DE22-DF22</f>
        <v>0</v>
      </c>
      <c r="DH22" s="111">
        <f t="shared" ref="DH22" si="523">IF(GB22&gt;0,IF(AND(DG20=0,DH20=0),IF(DG22&lt;=$AQ$6,IF(SUM(DH11:DH20)&lt;&gt;$AQ$6,DG22,0),$AQ$6),IF(DG20&lt;&gt;$AP$20,IF(AND(DG22&lt;$AQ$6,DH20&lt;$AQ$6),IF($AQ$6-SUM(DH11:DH20)&gt;DG22,DG22,$AQ$6-SUM(DH11:DH20)),$AQ$6-DH20),IF($AQ$6-SUM(DH11:DH20)&gt;DG22,DG22,IF(DG22=$AP$22,$AQ$6-SUM(DH11:DH20),0)))),0)</f>
        <v>0</v>
      </c>
      <c r="DI22" s="111">
        <f t="shared" ref="DI22" si="524">DG22-DH22</f>
        <v>0</v>
      </c>
      <c r="DJ22" s="111">
        <f t="shared" ref="DJ22" si="525">IF(GD22&gt;0,IF(AND(DI20=0,DJ20=0),IF(DI22&lt;=$AQ$6,IF(SUM(DJ11:DJ20)&lt;&gt;$AQ$6,DI22,0),$AQ$6),IF(DI20&lt;&gt;$AP$20,IF(AND(DI22&lt;$AQ$6,DJ20&lt;$AQ$6),IF($AQ$6-SUM(DJ11:DJ20)&gt;DI22,DI22,$AQ$6-SUM(DJ11:DJ20)),$AQ$6-DJ20),IF($AQ$6-SUM(DJ11:DJ20)&gt;DI22,DI22,IF(DI22=$AP$22,$AQ$6-SUM(DJ11:DJ20),0)))),0)</f>
        <v>0</v>
      </c>
      <c r="DL22" s="111">
        <f>'KALENDER PENDIDIKAN'!B94</f>
        <v>0</v>
      </c>
      <c r="DM22" s="111"/>
      <c r="DN22" s="111">
        <f>'KALENDER PENDIDIKAN'!C94</f>
        <v>0</v>
      </c>
      <c r="DO22" s="111"/>
      <c r="DP22" s="111">
        <f>'KALENDER PENDIDIKAN'!D94</f>
        <v>0</v>
      </c>
      <c r="DQ22" s="111"/>
      <c r="DR22" s="111">
        <f>'KALENDER PENDIDIKAN'!E94</f>
        <v>1</v>
      </c>
      <c r="DS22" s="111"/>
      <c r="DT22" s="111">
        <f>'KALENDER PENDIDIKAN'!F94</f>
        <v>1</v>
      </c>
      <c r="DU22" s="111"/>
      <c r="DV22" s="111">
        <f>'KALENDER PENDIDIKAN'!G94</f>
        <v>0</v>
      </c>
      <c r="DW22" s="111"/>
      <c r="DX22" s="111">
        <f>'KALENDER PENDIDIKAN'!H94</f>
        <v>0</v>
      </c>
      <c r="DY22" s="111"/>
      <c r="DZ22" s="111">
        <f>'KALENDER PENDIDIKAN'!I94</f>
        <v>1</v>
      </c>
      <c r="EA22" s="111"/>
      <c r="EB22" s="111">
        <f>'KALENDER PENDIDIKAN'!J94</f>
        <v>1</v>
      </c>
      <c r="EC22" s="111"/>
      <c r="ED22" s="111">
        <f>'KALENDER PENDIDIKAN'!K94</f>
        <v>1</v>
      </c>
      <c r="EE22" s="111"/>
      <c r="EF22" s="111">
        <f>'KALENDER PENDIDIKAN'!L94</f>
        <v>1</v>
      </c>
      <c r="EG22" s="111"/>
      <c r="EH22" s="111">
        <f>'KALENDER PENDIDIKAN'!M94</f>
        <v>0</v>
      </c>
      <c r="EI22" s="111"/>
      <c r="EJ22" s="111">
        <f>'KALENDER PENDIDIKAN'!N94</f>
        <v>1</v>
      </c>
      <c r="EK22" s="111"/>
      <c r="EL22" s="111">
        <f>'KALENDER PENDIDIKAN'!O94</f>
        <v>1</v>
      </c>
      <c r="EM22" s="111"/>
      <c r="EN22" s="111">
        <f>'KALENDER PENDIDIKAN'!P94</f>
        <v>0</v>
      </c>
      <c r="EO22" s="111"/>
      <c r="EP22" s="111">
        <f>'KALENDER PENDIDIKAN'!Q94</f>
        <v>1</v>
      </c>
      <c r="EQ22" s="111"/>
      <c r="ER22" s="111">
        <f>'KALENDER PENDIDIKAN'!R94</f>
        <v>1</v>
      </c>
      <c r="ES22" s="111"/>
      <c r="ET22" s="111">
        <f>'KALENDER PENDIDIKAN'!S94</f>
        <v>0</v>
      </c>
      <c r="EU22" s="111"/>
      <c r="EV22" s="111">
        <f>'KALENDER PENDIDIKAN'!T94</f>
        <v>0</v>
      </c>
      <c r="EW22" s="111"/>
      <c r="EX22" s="111">
        <f>'KALENDER PENDIDIKAN'!U94</f>
        <v>1</v>
      </c>
      <c r="EY22" s="111"/>
      <c r="EZ22" s="111">
        <f>'KALENDER PENDIDIKAN'!V94</f>
        <v>1</v>
      </c>
      <c r="FA22" s="111"/>
      <c r="FB22" s="111">
        <f>'KALENDER PENDIDIKAN'!W94</f>
        <v>1</v>
      </c>
      <c r="FC22" s="111"/>
      <c r="FD22" s="111">
        <f>'KALENDER PENDIDIKAN'!X94</f>
        <v>1</v>
      </c>
      <c r="FE22" s="111"/>
      <c r="FF22" s="111">
        <f>'KALENDER PENDIDIKAN'!Y94</f>
        <v>0</v>
      </c>
      <c r="FG22" s="111"/>
      <c r="FH22" s="111">
        <f>'KALENDER PENDIDIKAN'!Z94</f>
        <v>1</v>
      </c>
      <c r="FI22" s="111"/>
      <c r="FJ22" s="111">
        <f>'KALENDER PENDIDIKAN'!AA94</f>
        <v>1</v>
      </c>
      <c r="FK22" s="111"/>
      <c r="FL22" s="111">
        <f>'KALENDER PENDIDIKAN'!AB94</f>
        <v>1</v>
      </c>
      <c r="FM22" s="111"/>
      <c r="FN22" s="111">
        <f>'KALENDER PENDIDIKAN'!AC94</f>
        <v>1</v>
      </c>
      <c r="FO22" s="111"/>
      <c r="FP22" s="111">
        <f>'KALENDER PENDIDIKAN'!AD94</f>
        <v>0</v>
      </c>
      <c r="FQ22" s="111"/>
      <c r="FR22" s="111">
        <f>'KALENDER PENDIDIKAN'!AE94</f>
        <v>0</v>
      </c>
      <c r="FS22" s="111"/>
      <c r="FT22" s="111">
        <f>'KALENDER PENDIDIKAN'!AF94</f>
        <v>0</v>
      </c>
      <c r="FU22" s="111"/>
      <c r="FV22" s="111">
        <f>'KALENDER PENDIDIKAN'!AG94</f>
        <v>0</v>
      </c>
      <c r="FW22" s="111"/>
      <c r="FX22" s="111">
        <f>'KALENDER PENDIDIKAN'!AH94</f>
        <v>0</v>
      </c>
      <c r="FY22" s="111"/>
      <c r="FZ22" s="111">
        <f>'KALENDER PENDIDIKAN'!AI94</f>
        <v>0</v>
      </c>
      <c r="GA22" s="111"/>
      <c r="GB22" s="111">
        <f>'KALENDER PENDIDIKAN'!AJ94</f>
        <v>0</v>
      </c>
      <c r="GC22" s="111"/>
      <c r="GD22" s="111">
        <f>'KALENDER PENDIDIKAN'!AK94</f>
        <v>0</v>
      </c>
      <c r="GE22" s="111"/>
      <c r="GF22" s="111">
        <v>12</v>
      </c>
      <c r="GH22" s="103" t="str">
        <f t="shared" si="107"/>
        <v>Hide</v>
      </c>
    </row>
    <row r="23" spans="1:190" hidden="1" x14ac:dyDescent="0.35">
      <c r="A23" s="118"/>
      <c r="B23" s="118"/>
      <c r="C23" s="118"/>
      <c r="D23" s="132" t="str">
        <f t="shared" si="71"/>
        <v/>
      </c>
      <c r="E23" s="132" t="str">
        <f t="shared" si="72"/>
        <v/>
      </c>
      <c r="F23" s="132" t="str">
        <f t="shared" si="73"/>
        <v/>
      </c>
      <c r="G23" s="132" t="str">
        <f t="shared" si="74"/>
        <v/>
      </c>
      <c r="H23" s="132" t="str">
        <f t="shared" si="75"/>
        <v/>
      </c>
      <c r="I23" s="132" t="str">
        <f t="shared" si="76"/>
        <v/>
      </c>
      <c r="J23" s="132" t="str">
        <f t="shared" si="77"/>
        <v/>
      </c>
      <c r="K23" s="132" t="str">
        <f t="shared" si="78"/>
        <v/>
      </c>
      <c r="L23" s="132" t="str">
        <f t="shared" si="79"/>
        <v/>
      </c>
      <c r="M23" s="132" t="str">
        <f t="shared" si="80"/>
        <v/>
      </c>
      <c r="N23" s="132" t="str">
        <f t="shared" si="81"/>
        <v/>
      </c>
      <c r="O23" s="132" t="str">
        <f t="shared" si="82"/>
        <v/>
      </c>
      <c r="P23" s="132" t="str">
        <f t="shared" si="83"/>
        <v/>
      </c>
      <c r="Q23" s="132" t="str">
        <f t="shared" si="84"/>
        <v/>
      </c>
      <c r="R23" s="132" t="str">
        <f t="shared" si="85"/>
        <v/>
      </c>
      <c r="S23" s="132" t="str">
        <f t="shared" si="86"/>
        <v/>
      </c>
      <c r="T23" s="132" t="str">
        <f t="shared" si="87"/>
        <v/>
      </c>
      <c r="U23" s="132" t="str">
        <f t="shared" si="88"/>
        <v/>
      </c>
      <c r="V23" s="132" t="str">
        <f t="shared" si="89"/>
        <v/>
      </c>
      <c r="W23" s="132" t="str">
        <f t="shared" si="90"/>
        <v/>
      </c>
      <c r="X23" s="132" t="str">
        <f t="shared" si="91"/>
        <v/>
      </c>
      <c r="Y23" s="132" t="str">
        <f t="shared" si="92"/>
        <v/>
      </c>
      <c r="Z23" s="132" t="str">
        <f t="shared" si="93"/>
        <v/>
      </c>
      <c r="AA23" s="132" t="str">
        <f t="shared" si="94"/>
        <v/>
      </c>
      <c r="AB23" s="132" t="str">
        <f t="shared" si="95"/>
        <v/>
      </c>
      <c r="AC23" s="132" t="str">
        <f t="shared" si="96"/>
        <v/>
      </c>
      <c r="AD23" s="132" t="str">
        <f t="shared" si="97"/>
        <v/>
      </c>
      <c r="AE23" s="132" t="str">
        <f t="shared" si="98"/>
        <v/>
      </c>
      <c r="AF23" s="132" t="str">
        <f t="shared" si="99"/>
        <v/>
      </c>
      <c r="AG23" s="132" t="str">
        <f t="shared" si="100"/>
        <v/>
      </c>
      <c r="AH23" s="132" t="str">
        <f t="shared" si="101"/>
        <v/>
      </c>
      <c r="AI23" s="132" t="str">
        <f t="shared" si="102"/>
        <v/>
      </c>
      <c r="AJ23" s="132" t="str">
        <f t="shared" si="103"/>
        <v/>
      </c>
      <c r="AK23" s="132" t="str">
        <f t="shared" si="104"/>
        <v/>
      </c>
      <c r="AL23" s="132" t="str">
        <f t="shared" si="105"/>
        <v/>
      </c>
      <c r="AM23" s="132" t="str">
        <f t="shared" si="106"/>
        <v/>
      </c>
      <c r="AN23" s="40"/>
      <c r="AO23" s="2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L23" s="111">
        <f>'KALENDER PENDIDIKAN'!B95</f>
        <v>0</v>
      </c>
      <c r="DM23" s="111"/>
      <c r="DN23" s="111">
        <f>'KALENDER PENDIDIKAN'!C95</f>
        <v>0</v>
      </c>
      <c r="DO23" s="111"/>
      <c r="DP23" s="111">
        <f>'KALENDER PENDIDIKAN'!D95</f>
        <v>0</v>
      </c>
      <c r="DQ23" s="111"/>
      <c r="DR23" s="111">
        <f>'KALENDER PENDIDIKAN'!E95</f>
        <v>1</v>
      </c>
      <c r="DS23" s="111"/>
      <c r="DT23" s="111">
        <f>'KALENDER PENDIDIKAN'!F95</f>
        <v>1</v>
      </c>
      <c r="DU23" s="111"/>
      <c r="DV23" s="111">
        <f>'KALENDER PENDIDIKAN'!G95</f>
        <v>0</v>
      </c>
      <c r="DW23" s="111"/>
      <c r="DX23" s="111">
        <f>'KALENDER PENDIDIKAN'!H95</f>
        <v>0</v>
      </c>
      <c r="DY23" s="111"/>
      <c r="DZ23" s="111">
        <f>'KALENDER PENDIDIKAN'!I95</f>
        <v>1</v>
      </c>
      <c r="EA23" s="111"/>
      <c r="EB23" s="111">
        <f>'KALENDER PENDIDIKAN'!J95</f>
        <v>1</v>
      </c>
      <c r="EC23" s="111"/>
      <c r="ED23" s="111">
        <f>'KALENDER PENDIDIKAN'!K95</f>
        <v>1</v>
      </c>
      <c r="EE23" s="111"/>
      <c r="EF23" s="111">
        <f>'KALENDER PENDIDIKAN'!L95</f>
        <v>1</v>
      </c>
      <c r="EG23" s="111"/>
      <c r="EH23" s="111">
        <f>'KALENDER PENDIDIKAN'!M95</f>
        <v>0</v>
      </c>
      <c r="EI23" s="111"/>
      <c r="EJ23" s="111">
        <f>'KALENDER PENDIDIKAN'!N95</f>
        <v>1</v>
      </c>
      <c r="EK23" s="111"/>
      <c r="EL23" s="111">
        <f>'KALENDER PENDIDIKAN'!O95</f>
        <v>1</v>
      </c>
      <c r="EM23" s="111"/>
      <c r="EN23" s="111">
        <f>'KALENDER PENDIDIKAN'!P95</f>
        <v>0</v>
      </c>
      <c r="EO23" s="111"/>
      <c r="EP23" s="111">
        <f>'KALENDER PENDIDIKAN'!Q95</f>
        <v>1</v>
      </c>
      <c r="EQ23" s="111"/>
      <c r="ER23" s="111">
        <f>'KALENDER PENDIDIKAN'!R95</f>
        <v>1</v>
      </c>
      <c r="ES23" s="111"/>
      <c r="ET23" s="111">
        <f>'KALENDER PENDIDIKAN'!S95</f>
        <v>0</v>
      </c>
      <c r="EU23" s="111"/>
      <c r="EV23" s="111">
        <f>'KALENDER PENDIDIKAN'!T95</f>
        <v>0</v>
      </c>
      <c r="EW23" s="111"/>
      <c r="EX23" s="111">
        <f>'KALENDER PENDIDIKAN'!U95</f>
        <v>1</v>
      </c>
      <c r="EY23" s="111"/>
      <c r="EZ23" s="111">
        <f>'KALENDER PENDIDIKAN'!V95</f>
        <v>1</v>
      </c>
      <c r="FA23" s="111"/>
      <c r="FB23" s="111">
        <f>'KALENDER PENDIDIKAN'!W95</f>
        <v>1</v>
      </c>
      <c r="FC23" s="111"/>
      <c r="FD23" s="111">
        <f>'KALENDER PENDIDIKAN'!X95</f>
        <v>1</v>
      </c>
      <c r="FE23" s="111"/>
      <c r="FF23" s="111">
        <f>'KALENDER PENDIDIKAN'!Y95</f>
        <v>0</v>
      </c>
      <c r="FG23" s="111"/>
      <c r="FH23" s="111">
        <f>'KALENDER PENDIDIKAN'!Z95</f>
        <v>1</v>
      </c>
      <c r="FI23" s="111"/>
      <c r="FJ23" s="111">
        <f>'KALENDER PENDIDIKAN'!AA95</f>
        <v>1</v>
      </c>
      <c r="FK23" s="111"/>
      <c r="FL23" s="111">
        <f>'KALENDER PENDIDIKAN'!AB95</f>
        <v>1</v>
      </c>
      <c r="FM23" s="111"/>
      <c r="FN23" s="111">
        <f>'KALENDER PENDIDIKAN'!AC95</f>
        <v>1</v>
      </c>
      <c r="FO23" s="111"/>
      <c r="FP23" s="111">
        <f>'KALENDER PENDIDIKAN'!AD95</f>
        <v>0</v>
      </c>
      <c r="FQ23" s="111"/>
      <c r="FR23" s="111">
        <f>'KALENDER PENDIDIKAN'!AE95</f>
        <v>0</v>
      </c>
      <c r="FS23" s="111"/>
      <c r="FT23" s="111">
        <f>'KALENDER PENDIDIKAN'!AF95</f>
        <v>0</v>
      </c>
      <c r="FU23" s="111"/>
      <c r="FV23" s="111">
        <f>'KALENDER PENDIDIKAN'!AG95</f>
        <v>0</v>
      </c>
      <c r="FW23" s="111"/>
      <c r="FX23" s="111">
        <f>'KALENDER PENDIDIKAN'!AH95</f>
        <v>0</v>
      </c>
      <c r="FY23" s="111"/>
      <c r="FZ23" s="111">
        <f>'KALENDER PENDIDIKAN'!AI95</f>
        <v>0</v>
      </c>
      <c r="GA23" s="111"/>
      <c r="GB23" s="111">
        <f>'KALENDER PENDIDIKAN'!AJ95</f>
        <v>0</v>
      </c>
      <c r="GC23" s="111"/>
      <c r="GD23" s="111">
        <f>'KALENDER PENDIDIKAN'!AK95</f>
        <v>0</v>
      </c>
      <c r="GE23" s="111"/>
      <c r="GF23" s="111">
        <v>13</v>
      </c>
      <c r="GH23" s="103" t="str">
        <f t="shared" si="107"/>
        <v>Hide</v>
      </c>
    </row>
    <row r="24" spans="1:190" hidden="1" x14ac:dyDescent="0.35">
      <c r="A24" s="118" t="str">
        <f>PROTA!C23</f>
        <v/>
      </c>
      <c r="B24" s="118">
        <f>PROTA!C24</f>
        <v>0</v>
      </c>
      <c r="C24" s="118" t="str">
        <f>PROTA!E23</f>
        <v/>
      </c>
      <c r="D24" s="132" t="str">
        <f>IF(AR24&gt;0,AR24,"")</f>
        <v/>
      </c>
      <c r="E24" s="132" t="str">
        <f>IF(AT24&gt;0,AT24,"")</f>
        <v/>
      </c>
      <c r="F24" s="132" t="str">
        <f>IF(AV24&gt;0,AV24,"")</f>
        <v/>
      </c>
      <c r="G24" s="132" t="str">
        <f>IF(AX24&gt;0,AX24,"")</f>
        <v/>
      </c>
      <c r="H24" s="132" t="str">
        <f>IF(AZ24&gt;0,AZ24,"")</f>
        <v/>
      </c>
      <c r="I24" s="132" t="str">
        <f>IF(BB24&gt;0,BB24,"")</f>
        <v/>
      </c>
      <c r="J24" s="132" t="str">
        <f>IF(BD24&gt;0,BD24,"")</f>
        <v/>
      </c>
      <c r="K24" s="132" t="str">
        <f>IF(BF24&gt;0,BF24,"")</f>
        <v/>
      </c>
      <c r="L24" s="132" t="str">
        <f>IF(BH24&gt;0,BH24,"")</f>
        <v/>
      </c>
      <c r="M24" s="132" t="str">
        <f>IF(BJ24&gt;0,BJ24,"")</f>
        <v/>
      </c>
      <c r="N24" s="132" t="str">
        <f>IF(BL24&gt;0,BL24,"")</f>
        <v/>
      </c>
      <c r="O24" s="132" t="str">
        <f>IF(BN24&gt;0,BN24,"")</f>
        <v/>
      </c>
      <c r="P24" s="132" t="str">
        <f>IF(BP24&gt;0,BP24,"")</f>
        <v/>
      </c>
      <c r="Q24" s="132" t="str">
        <f>IF(BR24&gt;0,BR24,"")</f>
        <v/>
      </c>
      <c r="R24" s="132" t="str">
        <f>IF(BT24&gt;0,BT24,"")</f>
        <v/>
      </c>
      <c r="S24" s="132" t="str">
        <f>IF(BV24&gt;0,BV24,"")</f>
        <v/>
      </c>
      <c r="T24" s="132" t="str">
        <f>IF(BX24&gt;0,BX24,"")</f>
        <v/>
      </c>
      <c r="U24" s="132" t="str">
        <f>IF(BZ24&gt;0,BZ24,"")</f>
        <v/>
      </c>
      <c r="V24" s="132" t="str">
        <f>IF(CB24&gt;0,CB24,"")</f>
        <v/>
      </c>
      <c r="W24" s="132" t="str">
        <f>IF(CD24&gt;0,CD24,"")</f>
        <v/>
      </c>
      <c r="X24" s="132" t="str">
        <f>IF(CF24&gt;0,CF24,"")</f>
        <v/>
      </c>
      <c r="Y24" s="132" t="str">
        <f>IF(CH24&gt;0,CH24,"")</f>
        <v/>
      </c>
      <c r="Z24" s="132" t="str">
        <f>IF(CJ24&gt;0,CJ24,"")</f>
        <v/>
      </c>
      <c r="AA24" s="132" t="str">
        <f>IF(CL24&gt;0,CL24,"")</f>
        <v/>
      </c>
      <c r="AB24" s="132" t="str">
        <f>IF(CN24&gt;0,CN24,"")</f>
        <v/>
      </c>
      <c r="AC24" s="132" t="str">
        <f>IF(CP24&gt;0,CP24,"")</f>
        <v/>
      </c>
      <c r="AD24" s="132" t="str">
        <f>IF(CR24&gt;0,CR24,"")</f>
        <v/>
      </c>
      <c r="AE24" s="132" t="str">
        <f>IF(CT24&gt;0,CT24,"")</f>
        <v/>
      </c>
      <c r="AF24" s="132" t="str">
        <f>IF(CV24&gt;0,CV24,"")</f>
        <v/>
      </c>
      <c r="AG24" s="132" t="str">
        <f>IF(CX24&gt;0,CX24,"")</f>
        <v/>
      </c>
      <c r="AH24" s="132" t="str">
        <f>IF(CZ24&gt;0,CZ24,"")</f>
        <v/>
      </c>
      <c r="AI24" s="132" t="str">
        <f>IF(DB24&gt;0,DB24,"")</f>
        <v/>
      </c>
      <c r="AJ24" s="132" t="str">
        <f>IF(DD24&gt;0,DD24,"")</f>
        <v/>
      </c>
      <c r="AK24" s="132" t="str">
        <f>IF(DF24&gt;0,DF24,"")</f>
        <v/>
      </c>
      <c r="AL24" s="132" t="str">
        <f>IF(DH24&gt;0,DH24,"")</f>
        <v/>
      </c>
      <c r="AM24" s="132" t="str">
        <f>IF(DJ24&gt;0,DJ24,"")</f>
        <v/>
      </c>
      <c r="AN24" s="40"/>
      <c r="AO24" s="21"/>
      <c r="AP24">
        <f t="shared" si="0"/>
        <v>0</v>
      </c>
      <c r="AQ24" s="111">
        <f t="shared" si="1"/>
        <v>0</v>
      </c>
      <c r="AR24" s="111">
        <f>IF(DL24&gt;0,IF(AND(AQ22=0,AR22=0),IF(AQ24&lt;=$AQ$6,IF(SUM(AR11:AR22)&lt;&gt;$AQ$6,AQ24,0),$AQ$6),IF(AQ22&lt;&gt;$AP$22,IF(AND(AQ24&lt;$AQ$6,AR22&lt;$AQ$6),IF($AQ$6-SUM(AR11:AR22)&gt;AQ24,AQ24,$AQ$6-SUM(AR11:AR22)),$AQ$6-AR22),IF($AQ$6-SUM(AR11:AR22)&gt;AQ24,AQ24,IF(AQ24=$AP$24,$AQ$6-SUM(AR11:AR22),0)))),0)</f>
        <v>0</v>
      </c>
      <c r="AS24" s="111">
        <f t="shared" si="456"/>
        <v>0</v>
      </c>
      <c r="AT24" s="111">
        <f t="shared" ref="AT24" si="526">IF(DN24&gt;0,IF(AND(AS22=0,AT22=0),IF(AS24&lt;=$AQ$6,IF(SUM(AT11:AT22)&lt;&gt;$AQ$6,AS24,0),$AQ$6),IF(AS22&lt;&gt;$AP$22,IF(AND(AS24&lt;$AQ$6,AT22&lt;$AQ$6),IF($AQ$6-SUM(AT11:AT22)&gt;AS24,AS24,$AQ$6-SUM(AT11:AT22)),$AQ$6-AT22),IF($AQ$6-SUM(AT11:AT22)&gt;AS24,AS24,IF(AS24=$AP$24,$AQ$6-SUM(AT11:AT22),0)))),0)</f>
        <v>0</v>
      </c>
      <c r="AU24" s="111">
        <f t="shared" ref="AU24" si="527">AS24-AT24</f>
        <v>0</v>
      </c>
      <c r="AV24" s="111">
        <f t="shared" ref="AV24" si="528">IF(DP24&gt;0,IF(AND(AU22=0,AV22=0),IF(AU24&lt;=$AQ$6,IF(SUM(AV11:AV22)&lt;&gt;$AQ$6,AU24,0),$AQ$6),IF(AU22&lt;&gt;$AP$22,IF(AND(AU24&lt;$AQ$6,AV22&lt;$AQ$6),IF($AQ$6-SUM(AV11:AV22)&gt;AU24,AU24,$AQ$6-SUM(AV11:AV22)),$AQ$6-AV22),IF($AQ$6-SUM(AV11:AV22)&gt;AU24,AU24,IF(AU24=$AP$24,$AQ$6-SUM(AV11:AV22),0)))),0)</f>
        <v>0</v>
      </c>
      <c r="AW24" s="111">
        <f t="shared" ref="AW24" si="529">AU24-AV24</f>
        <v>0</v>
      </c>
      <c r="AX24" s="111">
        <f t="shared" ref="AX24" si="530">IF(DR24&gt;0,IF(AND(AW22=0,AX22=0),IF(AW24&lt;=$AQ$6,IF(SUM(AX11:AX22)&lt;&gt;$AQ$6,AW24,0),$AQ$6),IF(AW22&lt;&gt;$AP$22,IF(AND(AW24&lt;$AQ$6,AX22&lt;$AQ$6),IF($AQ$6-SUM(AX11:AX22)&gt;AW24,AW24,$AQ$6-SUM(AX11:AX22)),$AQ$6-AX22),IF($AQ$6-SUM(AX11:AX22)&gt;AW24,AW24,IF(AW24=$AP$24,$AQ$6-SUM(AX11:AX22),0)))),0)</f>
        <v>0</v>
      </c>
      <c r="AY24" s="111">
        <f t="shared" ref="AY24" si="531">AW24-AX24</f>
        <v>0</v>
      </c>
      <c r="AZ24" s="111">
        <f t="shared" ref="AZ24" si="532">IF(DT24&gt;0,IF(AND(AY22=0,AZ22=0),IF(AY24&lt;=$AQ$6,IF(SUM(AZ11:AZ22)&lt;&gt;$AQ$6,AY24,0),$AQ$6),IF(AY22&lt;&gt;$AP$22,IF(AND(AY24&lt;$AQ$6,AZ22&lt;$AQ$6),IF($AQ$6-SUM(AZ11:AZ22)&gt;AY24,AY24,$AQ$6-SUM(AZ11:AZ22)),$AQ$6-AZ22),IF($AQ$6-SUM(AZ11:AZ22)&gt;AY24,AY24,IF(AY24=$AP$24,$AQ$6-SUM(AZ11:AZ22),0)))),0)</f>
        <v>0</v>
      </c>
      <c r="BA24" s="111">
        <f t="shared" ref="BA24" si="533">AY24-AZ24</f>
        <v>0</v>
      </c>
      <c r="BB24" s="111">
        <f t="shared" ref="BB24" si="534">IF(DV24&gt;0,IF(AND(BA22=0,BB22=0),IF(BA24&lt;=$AQ$6,IF(SUM(BB11:BB22)&lt;&gt;$AQ$6,BA24,0),$AQ$6),IF(BA22&lt;&gt;$AP$22,IF(AND(BA24&lt;$AQ$6,BB22&lt;$AQ$6),IF($AQ$6-SUM(BB11:BB22)&gt;BA24,BA24,$AQ$6-SUM(BB11:BB22)),$AQ$6-BB22),IF($AQ$6-SUM(BB11:BB22)&gt;BA24,BA24,IF(BA24=$AP$24,$AQ$6-SUM(BB11:BB22),0)))),0)</f>
        <v>0</v>
      </c>
      <c r="BC24" s="111">
        <f t="shared" ref="BC24" si="535">BA24-BB24</f>
        <v>0</v>
      </c>
      <c r="BD24" s="111">
        <f t="shared" ref="BD24" si="536">IF(DX24&gt;0,IF(AND(BC22=0,BD22=0),IF(BC24&lt;=$AQ$6,IF(SUM(BD11:BD22)&lt;&gt;$AQ$6,BC24,0),$AQ$6),IF(BC22&lt;&gt;$AP$22,IF(AND(BC24&lt;$AQ$6,BD22&lt;$AQ$6),IF($AQ$6-SUM(BD11:BD22)&gt;BC24,BC24,$AQ$6-SUM(BD11:BD22)),$AQ$6-BD22),IF($AQ$6-SUM(BD11:BD22)&gt;BC24,BC24,IF(BC24=$AP$24,$AQ$6-SUM(BD11:BD22),0)))),0)</f>
        <v>0</v>
      </c>
      <c r="BE24" s="111">
        <f t="shared" ref="BE24" si="537">BC24-BD24</f>
        <v>0</v>
      </c>
      <c r="BF24" s="111">
        <f t="shared" ref="BF24" si="538">IF(DZ24&gt;0,IF(AND(BE22=0,BF22=0),IF(BE24&lt;=$AQ$6,IF(SUM(BF11:BF22)&lt;&gt;$AQ$6,BE24,0),$AQ$6),IF(BE22&lt;&gt;$AP$22,IF(AND(BE24&lt;$AQ$6,BF22&lt;$AQ$6),IF($AQ$6-SUM(BF11:BF22)&gt;BE24,BE24,$AQ$6-SUM(BF11:BF22)),$AQ$6-BF22),IF($AQ$6-SUM(BF11:BF22)&gt;BE24,BE24,IF(BE24=$AP$24,$AQ$6-SUM(BF11:BF22),0)))),0)</f>
        <v>0</v>
      </c>
      <c r="BG24" s="111">
        <f t="shared" ref="BG24" si="539">BE24-BF24</f>
        <v>0</v>
      </c>
      <c r="BH24" s="111">
        <f t="shared" ref="BH24" si="540">IF(EB24&gt;0,IF(AND(BG22=0,BH22=0),IF(BG24&lt;=$AQ$6,IF(SUM(BH11:BH22)&lt;&gt;$AQ$6,BG24,0),$AQ$6),IF(BG22&lt;&gt;$AP$22,IF(AND(BG24&lt;$AQ$6,BH22&lt;$AQ$6),IF($AQ$6-SUM(BH11:BH22)&gt;BG24,BG24,$AQ$6-SUM(BH11:BH22)),$AQ$6-BH22),IF($AQ$6-SUM(BH11:BH22)&gt;BG24,BG24,IF(BG24=$AP$24,$AQ$6-SUM(BH11:BH22),0)))),0)</f>
        <v>0</v>
      </c>
      <c r="BI24" s="111">
        <f t="shared" ref="BI24" si="541">BG24-BH24</f>
        <v>0</v>
      </c>
      <c r="BJ24" s="111">
        <f t="shared" ref="BJ24" si="542">IF(ED24&gt;0,IF(AND(BI22=0,BJ22=0),IF(BI24&lt;=$AQ$6,IF(SUM(BJ11:BJ22)&lt;&gt;$AQ$6,BI24,0),$AQ$6),IF(BI22&lt;&gt;$AP$22,IF(AND(BI24&lt;$AQ$6,BJ22&lt;$AQ$6),IF($AQ$6-SUM(BJ11:BJ22)&gt;BI24,BI24,$AQ$6-SUM(BJ11:BJ22)),$AQ$6-BJ22),IF($AQ$6-SUM(BJ11:BJ22)&gt;BI24,BI24,IF(BI24=$AP$24,$AQ$6-SUM(BJ11:BJ22),0)))),0)</f>
        <v>0</v>
      </c>
      <c r="BK24" s="111">
        <f t="shared" ref="BK24" si="543">BI24-BJ24</f>
        <v>0</v>
      </c>
      <c r="BL24" s="111">
        <f t="shared" ref="BL24" si="544">IF(EF24&gt;0,IF(AND(BK22=0,BL22=0),IF(BK24&lt;=$AQ$6,IF(SUM(BL11:BL22)&lt;&gt;$AQ$6,BK24,0),$AQ$6),IF(BK22&lt;&gt;$AP$22,IF(AND(BK24&lt;$AQ$6,BL22&lt;$AQ$6),IF($AQ$6-SUM(BL11:BL22)&gt;BK24,BK24,$AQ$6-SUM(BL11:BL22)),$AQ$6-BL22),IF($AQ$6-SUM(BL11:BL22)&gt;BK24,BK24,IF(BK24=$AP$24,$AQ$6-SUM(BL11:BL22),0)))),0)</f>
        <v>0</v>
      </c>
      <c r="BM24" s="111">
        <f t="shared" ref="BM24" si="545">BK24-BL24</f>
        <v>0</v>
      </c>
      <c r="BN24" s="111">
        <f t="shared" ref="BN24" si="546">IF(EH24&gt;0,IF(AND(BM22=0,BN22=0),IF(BM24&lt;=$AQ$6,IF(SUM(BN11:BN22)&lt;&gt;$AQ$6,BM24,0),$AQ$6),IF(BM22&lt;&gt;$AP$22,IF(AND(BM24&lt;$AQ$6,BN22&lt;$AQ$6),IF($AQ$6-SUM(BN11:BN22)&gt;BM24,BM24,$AQ$6-SUM(BN11:BN22)),$AQ$6-BN22),IF($AQ$6-SUM(BN11:BN22)&gt;BM24,BM24,IF(BM24=$AP$24,$AQ$6-SUM(BN11:BN22),0)))),0)</f>
        <v>0</v>
      </c>
      <c r="BO24" s="111">
        <f t="shared" ref="BO24" si="547">BM24-BN24</f>
        <v>0</v>
      </c>
      <c r="BP24" s="111">
        <f t="shared" ref="BP24" si="548">IF(EJ24&gt;0,IF(AND(BO22=0,BP22=0),IF(BO24&lt;=$AQ$6,IF(SUM(BP11:BP22)&lt;&gt;$AQ$6,BO24,0),$AQ$6),IF(BO22&lt;&gt;$AP$22,IF(AND(BO24&lt;$AQ$6,BP22&lt;$AQ$6),IF($AQ$6-SUM(BP11:BP22)&gt;BO24,BO24,$AQ$6-SUM(BP11:BP22)),$AQ$6-BP22),IF($AQ$6-SUM(BP11:BP22)&gt;BO24,BO24,IF(BO24=$AP$24,$AQ$6-SUM(BP11:BP22),0)))),0)</f>
        <v>0</v>
      </c>
      <c r="BQ24" s="111">
        <f t="shared" ref="BQ24" si="549">BO24-BP24</f>
        <v>0</v>
      </c>
      <c r="BR24" s="111">
        <f t="shared" ref="BR24" si="550">IF(EL24&gt;0,IF(AND(BQ22=0,BR22=0),IF(BQ24&lt;=$AQ$6,IF(SUM(BR11:BR22)&lt;&gt;$AQ$6,BQ24,0),$AQ$6),IF(BQ22&lt;&gt;$AP$22,IF(AND(BQ24&lt;$AQ$6,BR22&lt;$AQ$6),IF($AQ$6-SUM(BR11:BR22)&gt;BQ24,BQ24,$AQ$6-SUM(BR11:BR22)),$AQ$6-BR22),IF($AQ$6-SUM(BR11:BR22)&gt;BQ24,BQ24,IF(BQ24=$AP$24,$AQ$6-SUM(BR11:BR22),0)))),0)</f>
        <v>0</v>
      </c>
      <c r="BS24" s="111">
        <f t="shared" ref="BS24" si="551">BQ24-BR24</f>
        <v>0</v>
      </c>
      <c r="BT24" s="111">
        <f t="shared" ref="BT24" si="552">IF(EN24&gt;0,IF(AND(BS22=0,BT22=0),IF(BS24&lt;=$AQ$6,IF(SUM(BT11:BT22)&lt;&gt;$AQ$6,BS24,0),$AQ$6),IF(BS22&lt;&gt;$AP$22,IF(AND(BS24&lt;$AQ$6,BT22&lt;$AQ$6),IF($AQ$6-SUM(BT11:BT22)&gt;BS24,BS24,$AQ$6-SUM(BT11:BT22)),$AQ$6-BT22),IF($AQ$6-SUM(BT11:BT22)&gt;BS24,BS24,IF(BS24=$AP$24,$AQ$6-SUM(BT11:BT22),0)))),0)</f>
        <v>0</v>
      </c>
      <c r="BU24" s="111">
        <f t="shared" ref="BU24" si="553">BS24-BT24</f>
        <v>0</v>
      </c>
      <c r="BV24" s="111">
        <f t="shared" ref="BV24" si="554">IF(EP24&gt;0,IF(AND(BU22=0,BV22=0),IF(BU24&lt;=$AQ$6,IF(SUM(BV11:BV22)&lt;&gt;$AQ$6,BU24,0),$AQ$6),IF(BU22&lt;&gt;$AP$22,IF(AND(BU24&lt;$AQ$6,BV22&lt;$AQ$6),IF($AQ$6-SUM(BV11:BV22)&gt;BU24,BU24,$AQ$6-SUM(BV11:BV22)),$AQ$6-BV22),IF($AQ$6-SUM(BV11:BV22)&gt;BU24,BU24,IF(BU24=$AP$24,$AQ$6-SUM(BV11:BV22),0)))),0)</f>
        <v>0</v>
      </c>
      <c r="BW24" s="111">
        <f t="shared" ref="BW24" si="555">BU24-BV24</f>
        <v>0</v>
      </c>
      <c r="BX24" s="111">
        <f t="shared" ref="BX24" si="556">IF(ER24&gt;0,IF(AND(BW22=0,BX22=0),IF(BW24&lt;=$AQ$6,IF(SUM(BX11:BX22)&lt;&gt;$AQ$6,BW24,0),$AQ$6),IF(BW22&lt;&gt;$AP$22,IF(AND(BW24&lt;$AQ$6,BX22&lt;$AQ$6),IF($AQ$6-SUM(BX11:BX22)&gt;BW24,BW24,$AQ$6-SUM(BX11:BX22)),$AQ$6-BX22),IF($AQ$6-SUM(BX11:BX22)&gt;BW24,BW24,IF(BW24=$AP$24,$AQ$6-SUM(BX11:BX22),0)))),0)</f>
        <v>0</v>
      </c>
      <c r="BY24" s="111">
        <f t="shared" ref="BY24" si="557">BW24-BX24</f>
        <v>0</v>
      </c>
      <c r="BZ24" s="111">
        <f t="shared" ref="BZ24" si="558">IF(ET24&gt;0,IF(AND(BY22=0,BZ22=0),IF(BY24&lt;=$AQ$6,IF(SUM(BZ11:BZ22)&lt;&gt;$AQ$6,BY24,0),$AQ$6),IF(BY22&lt;&gt;$AP$22,IF(AND(BY24&lt;$AQ$6,BZ22&lt;$AQ$6),IF($AQ$6-SUM(BZ11:BZ22)&gt;BY24,BY24,$AQ$6-SUM(BZ11:BZ22)),$AQ$6-BZ22),IF($AQ$6-SUM(BZ11:BZ22)&gt;BY24,BY24,IF(BY24=$AP$24,$AQ$6-SUM(BZ11:BZ22),0)))),0)</f>
        <v>0</v>
      </c>
      <c r="CA24" s="111">
        <f t="shared" ref="CA24" si="559">BY24-BZ24</f>
        <v>0</v>
      </c>
      <c r="CB24" s="111">
        <f t="shared" ref="CB24" si="560">IF(EV24&gt;0,IF(AND(CA22=0,CB22=0),IF(CA24&lt;=$AQ$6,IF(SUM(CB11:CB22)&lt;&gt;$AQ$6,CA24,0),$AQ$6),IF(CA22&lt;&gt;$AP$22,IF(AND(CA24&lt;$AQ$6,CB22&lt;$AQ$6),IF($AQ$6-SUM(CB11:CB22)&gt;CA24,CA24,$AQ$6-SUM(CB11:CB22)),$AQ$6-CB22),IF($AQ$6-SUM(CB11:CB22)&gt;CA24,CA24,IF(CA24=$AP$24,$AQ$6-SUM(CB11:CB22),0)))),0)</f>
        <v>0</v>
      </c>
      <c r="CC24" s="111">
        <f t="shared" ref="CC24" si="561">CA24-CB24</f>
        <v>0</v>
      </c>
      <c r="CD24" s="111">
        <f t="shared" ref="CD24" si="562">IF(EX24&gt;0,IF(AND(CC22=0,CD22=0),IF(CC24&lt;=$AQ$6,IF(SUM(CD11:CD22)&lt;&gt;$AQ$6,CC24,0),$AQ$6),IF(CC22&lt;&gt;$AP$22,IF(AND(CC24&lt;$AQ$6,CD22&lt;$AQ$6),IF($AQ$6-SUM(CD11:CD22)&gt;CC24,CC24,$AQ$6-SUM(CD11:CD22)),$AQ$6-CD22),IF($AQ$6-SUM(CD11:CD22)&gt;CC24,CC24,IF(CC24=$AP$24,$AQ$6-SUM(CD11:CD22),0)))),0)</f>
        <v>0</v>
      </c>
      <c r="CE24" s="111">
        <f t="shared" ref="CE24" si="563">CC24-CD24</f>
        <v>0</v>
      </c>
      <c r="CF24" s="111">
        <f t="shared" ref="CF24" si="564">IF(EZ24&gt;0,IF(AND(CE22=0,CF22=0),IF(CE24&lt;=$AQ$6,IF(SUM(CF11:CF22)&lt;&gt;$AQ$6,CE24,0),$AQ$6),IF(CE22&lt;&gt;$AP$22,IF(AND(CE24&lt;$AQ$6,CF22&lt;$AQ$6),IF($AQ$6-SUM(CF11:CF22)&gt;CE24,CE24,$AQ$6-SUM(CF11:CF22)),$AQ$6-CF22),IF($AQ$6-SUM(CF11:CF22)&gt;CE24,CE24,IF(CE24=$AP$24,$AQ$6-SUM(CF11:CF22),0)))),0)</f>
        <v>0</v>
      </c>
      <c r="CG24" s="111">
        <f t="shared" ref="CG24" si="565">CE24-CF24</f>
        <v>0</v>
      </c>
      <c r="CH24" s="111">
        <f t="shared" ref="CH24" si="566">IF(FB24&gt;0,IF(AND(CG22=0,CH22=0),IF(CG24&lt;=$AQ$6,IF(SUM(CH11:CH22)&lt;&gt;$AQ$6,CG24,0),$AQ$6),IF(CG22&lt;&gt;$AP$22,IF(AND(CG24&lt;$AQ$6,CH22&lt;$AQ$6),IF($AQ$6-SUM(CH11:CH22)&gt;CG24,CG24,$AQ$6-SUM(CH11:CH22)),$AQ$6-CH22),IF($AQ$6-SUM(CH11:CH22)&gt;CG24,CG24,IF(CG24=$AP$24,$AQ$6-SUM(CH11:CH22),0)))),0)</f>
        <v>0</v>
      </c>
      <c r="CI24" s="111">
        <f t="shared" ref="CI24" si="567">CG24-CH24</f>
        <v>0</v>
      </c>
      <c r="CJ24" s="111">
        <f t="shared" ref="CJ24" si="568">IF(FD24&gt;0,IF(AND(CI22=0,CJ22=0),IF(CI24&lt;=$AQ$6,IF(SUM(CJ11:CJ22)&lt;&gt;$AQ$6,CI24,0),$AQ$6),IF(CI22&lt;&gt;$AP$22,IF(AND(CI24&lt;$AQ$6,CJ22&lt;$AQ$6),IF($AQ$6-SUM(CJ11:CJ22)&gt;CI24,CI24,$AQ$6-SUM(CJ11:CJ22)),$AQ$6-CJ22),IF($AQ$6-SUM(CJ11:CJ22)&gt;CI24,CI24,IF(CI24=$AP$24,$AQ$6-SUM(CJ11:CJ22),0)))),0)</f>
        <v>0</v>
      </c>
      <c r="CK24" s="111">
        <f t="shared" ref="CK24" si="569">CI24-CJ24</f>
        <v>0</v>
      </c>
      <c r="CL24" s="111">
        <f t="shared" ref="CL24" si="570">IF(FF24&gt;0,IF(AND(CK22=0,CL22=0),IF(CK24&lt;=$AQ$6,IF(SUM(CL11:CL22)&lt;&gt;$AQ$6,CK24,0),$AQ$6),IF(CK22&lt;&gt;$AP$22,IF(AND(CK24&lt;$AQ$6,CL22&lt;$AQ$6),IF($AQ$6-SUM(CL11:CL22)&gt;CK24,CK24,$AQ$6-SUM(CL11:CL22)),$AQ$6-CL22),IF($AQ$6-SUM(CL11:CL22)&gt;CK24,CK24,IF(CK24=$AP$24,$AQ$6-SUM(CL11:CL22),0)))),0)</f>
        <v>0</v>
      </c>
      <c r="CM24" s="111">
        <f t="shared" ref="CM24" si="571">CK24-CL24</f>
        <v>0</v>
      </c>
      <c r="CN24" s="111">
        <f t="shared" ref="CN24" si="572">IF(FH24&gt;0,IF(AND(CM22=0,CN22=0),IF(CM24&lt;=$AQ$6,IF(SUM(CN11:CN22)&lt;&gt;$AQ$6,CM24,0),$AQ$6),IF(CM22&lt;&gt;$AP$22,IF(AND(CM24&lt;$AQ$6,CN22&lt;$AQ$6),IF($AQ$6-SUM(CN11:CN22)&gt;CM24,CM24,$AQ$6-SUM(CN11:CN22)),$AQ$6-CN22),IF($AQ$6-SUM(CN11:CN22)&gt;CM24,CM24,IF(CM24=$AP$24,$AQ$6-SUM(CN11:CN22),0)))),0)</f>
        <v>0</v>
      </c>
      <c r="CO24" s="111">
        <f t="shared" ref="CO24" si="573">CM24-CN24</f>
        <v>0</v>
      </c>
      <c r="CP24" s="111">
        <f t="shared" ref="CP24" si="574">IF(FJ24&gt;0,IF(AND(CO22=0,CP22=0),IF(CO24&lt;=$AQ$6,IF(SUM(CP11:CP22)&lt;&gt;$AQ$6,CO24,0),$AQ$6),IF(CO22&lt;&gt;$AP$22,IF(AND(CO24&lt;$AQ$6,CP22&lt;$AQ$6),IF($AQ$6-SUM(CP11:CP22)&gt;CO24,CO24,$AQ$6-SUM(CP11:CP22)),$AQ$6-CP22),IF($AQ$6-SUM(CP11:CP22)&gt;CO24,CO24,IF(CO24=$AP$24,$AQ$6-SUM(CP11:CP22),0)))),0)</f>
        <v>0</v>
      </c>
      <c r="CQ24" s="111">
        <f t="shared" ref="CQ24" si="575">CO24-CP24</f>
        <v>0</v>
      </c>
      <c r="CR24" s="111">
        <f t="shared" ref="CR24" si="576">IF(FL24&gt;0,IF(AND(CQ22=0,CR22=0),IF(CQ24&lt;=$AQ$6,IF(SUM(CR11:CR22)&lt;&gt;$AQ$6,CQ24,0),$AQ$6),IF(CQ22&lt;&gt;$AP$22,IF(AND(CQ24&lt;$AQ$6,CR22&lt;$AQ$6),IF($AQ$6-SUM(CR11:CR22)&gt;CQ24,CQ24,$AQ$6-SUM(CR11:CR22)),$AQ$6-CR22),IF($AQ$6-SUM(CR11:CR22)&gt;CQ24,CQ24,IF(CQ24=$AP$24,$AQ$6-SUM(CR11:CR22),0)))),0)</f>
        <v>0</v>
      </c>
      <c r="CS24" s="111">
        <f t="shared" ref="CS24" si="577">CQ24-CR24</f>
        <v>0</v>
      </c>
      <c r="CT24" s="111">
        <f t="shared" ref="CT24" si="578">IF(FN24&gt;0,IF(AND(CS22=0,CT22=0),IF(CS24&lt;=$AQ$6,IF(SUM(CT11:CT22)&lt;&gt;$AQ$6,CS24,0),$AQ$6),IF(CS22&lt;&gt;$AP$22,IF(AND(CS24&lt;$AQ$6,CT22&lt;$AQ$6),IF($AQ$6-SUM(CT11:CT22)&gt;CS24,CS24,$AQ$6-SUM(CT11:CT22)),$AQ$6-CT22),IF($AQ$6-SUM(CT11:CT22)&gt;CS24,CS24,IF(CS24=$AP$24,$AQ$6-SUM(CT11:CT22),0)))),0)</f>
        <v>0</v>
      </c>
      <c r="CU24" s="111">
        <f t="shared" ref="CU24" si="579">CS24-CT24</f>
        <v>0</v>
      </c>
      <c r="CV24" s="111">
        <f t="shared" ref="CV24" si="580">IF(FP24&gt;0,IF(AND(CU22=0,CV22=0),IF(CU24&lt;=$AQ$6,IF(SUM(CV11:CV22)&lt;&gt;$AQ$6,CU24,0),$AQ$6),IF(CU22&lt;&gt;$AP$22,IF(AND(CU24&lt;$AQ$6,CV22&lt;$AQ$6),IF($AQ$6-SUM(CV11:CV22)&gt;CU24,CU24,$AQ$6-SUM(CV11:CV22)),$AQ$6-CV22),IF($AQ$6-SUM(CV11:CV22)&gt;CU24,CU24,IF(CU24=$AP$24,$AQ$6-SUM(CV11:CV22),0)))),0)</f>
        <v>0</v>
      </c>
      <c r="CW24" s="111">
        <f t="shared" ref="CW24" si="581">CU24-CV24</f>
        <v>0</v>
      </c>
      <c r="CX24" s="111">
        <f t="shared" ref="CX24" si="582">IF(FR24&gt;0,IF(AND(CW22=0,CX22=0),IF(CW24&lt;=$AQ$6,IF(SUM(CX11:CX22)&lt;&gt;$AQ$6,CW24,0),$AQ$6),IF(CW22&lt;&gt;$AP$22,IF(AND(CW24&lt;$AQ$6,CX22&lt;$AQ$6),IF($AQ$6-SUM(CX11:CX22)&gt;CW24,CW24,$AQ$6-SUM(CX11:CX22)),$AQ$6-CX22),IF($AQ$6-SUM(CX11:CX22)&gt;CW24,CW24,IF(CW24=$AP$24,$AQ$6-SUM(CX11:CX22),0)))),0)</f>
        <v>0</v>
      </c>
      <c r="CY24" s="111">
        <f t="shared" ref="CY24" si="583">CW24-CX24</f>
        <v>0</v>
      </c>
      <c r="CZ24" s="111">
        <f t="shared" ref="CZ24" si="584">IF(FT24&gt;0,IF(AND(CY22=0,CZ22=0),IF(CY24&lt;=$AQ$6,IF(SUM(CZ11:CZ22)&lt;&gt;$AQ$6,CY24,0),$AQ$6),IF(CY22&lt;&gt;$AP$22,IF(AND(CY24&lt;$AQ$6,CZ22&lt;$AQ$6),IF($AQ$6-SUM(CZ11:CZ22)&gt;CY24,CY24,$AQ$6-SUM(CZ11:CZ22)),$AQ$6-CZ22),IF($AQ$6-SUM(CZ11:CZ22)&gt;CY24,CY24,IF(CY24=$AP$24,$AQ$6-SUM(CZ11:CZ22),0)))),0)</f>
        <v>0</v>
      </c>
      <c r="DA24" s="111">
        <f t="shared" ref="DA24" si="585">CY24-CZ24</f>
        <v>0</v>
      </c>
      <c r="DB24" s="111">
        <f t="shared" ref="DB24" si="586">IF(FV24&gt;0,IF(AND(DA22=0,DB22=0),IF(DA24&lt;=$AQ$6,IF(SUM(DB11:DB22)&lt;&gt;$AQ$6,DA24,0),$AQ$6),IF(DA22&lt;&gt;$AP$22,IF(AND(DA24&lt;$AQ$6,DB22&lt;$AQ$6),IF($AQ$6-SUM(DB11:DB22)&gt;DA24,DA24,$AQ$6-SUM(DB11:DB22)),$AQ$6-DB22),IF($AQ$6-SUM(DB11:DB22)&gt;DA24,DA24,IF(DA24=$AP$24,$AQ$6-SUM(DB11:DB22),0)))),0)</f>
        <v>0</v>
      </c>
      <c r="DC24" s="111">
        <f t="shared" ref="DC24" si="587">DA24-DB24</f>
        <v>0</v>
      </c>
      <c r="DD24" s="111">
        <f t="shared" ref="DD24" si="588">IF(FX24&gt;0,IF(AND(DC22=0,DD22=0),IF(DC24&lt;=$AQ$6,IF(SUM(DD11:DD22)&lt;&gt;$AQ$6,DC24,0),$AQ$6),IF(DC22&lt;&gt;$AP$22,IF(AND(DC24&lt;$AQ$6,DD22&lt;$AQ$6),IF($AQ$6-SUM(DD11:DD22)&gt;DC24,DC24,$AQ$6-SUM(DD11:DD22)),$AQ$6-DD22),IF($AQ$6-SUM(DD11:DD22)&gt;DC24,DC24,IF(DC24=$AP$24,$AQ$6-SUM(DD11:DD22),0)))),0)</f>
        <v>0</v>
      </c>
      <c r="DE24" s="111">
        <f t="shared" ref="DE24" si="589">DC24-DD24</f>
        <v>0</v>
      </c>
      <c r="DF24" s="111">
        <f t="shared" ref="DF24" si="590">IF(FZ24&gt;0,IF(AND(DE22=0,DF22=0),IF(DE24&lt;=$AQ$6,IF(SUM(DF11:DF22)&lt;&gt;$AQ$6,DE24,0),$AQ$6),IF(DE22&lt;&gt;$AP$22,IF(AND(DE24&lt;$AQ$6,DF22&lt;$AQ$6),IF($AQ$6-SUM(DF11:DF22)&gt;DE24,DE24,$AQ$6-SUM(DF11:DF22)),$AQ$6-DF22),IF($AQ$6-SUM(DF11:DF22)&gt;DE24,DE24,IF(DE24=$AP$24,$AQ$6-SUM(DF11:DF22),0)))),0)</f>
        <v>0</v>
      </c>
      <c r="DG24" s="111">
        <f t="shared" ref="DG24" si="591">DE24-DF24</f>
        <v>0</v>
      </c>
      <c r="DH24" s="111">
        <f t="shared" ref="DH24" si="592">IF(GB24&gt;0,IF(AND(DG22=0,DH22=0),IF(DG24&lt;=$AQ$6,IF(SUM(DH11:DH22)&lt;&gt;$AQ$6,DG24,0),$AQ$6),IF(DG22&lt;&gt;$AP$22,IF(AND(DG24&lt;$AQ$6,DH22&lt;$AQ$6),IF($AQ$6-SUM(DH11:DH22)&gt;DG24,DG24,$AQ$6-SUM(DH11:DH22)),$AQ$6-DH22),IF($AQ$6-SUM(DH11:DH22)&gt;DG24,DG24,IF(DG24=$AP$24,$AQ$6-SUM(DH11:DH22),0)))),0)</f>
        <v>0</v>
      </c>
      <c r="DI24" s="111">
        <f t="shared" ref="DI24" si="593">DG24-DH24</f>
        <v>0</v>
      </c>
      <c r="DJ24" s="111">
        <f t="shared" ref="DJ24" si="594">IF(GD24&gt;0,IF(AND(DI22=0,DJ22=0),IF(DI24&lt;=$AQ$6,IF(SUM(DJ11:DJ22)&lt;&gt;$AQ$6,DI24,0),$AQ$6),IF(DI22&lt;&gt;$AP$22,IF(AND(DI24&lt;$AQ$6,DJ22&lt;$AQ$6),IF($AQ$6-SUM(DJ11:DJ22)&gt;DI24,DI24,$AQ$6-SUM(DJ11:DJ22)),$AQ$6-DJ22),IF($AQ$6-SUM(DJ11:DJ22)&gt;DI24,DI24,IF(DI24=$AP$24,$AQ$6-SUM(DJ11:DJ22),0)))),0)</f>
        <v>0</v>
      </c>
      <c r="DL24" s="111">
        <f>'KALENDER PENDIDIKAN'!B96</f>
        <v>0</v>
      </c>
      <c r="DM24" s="111"/>
      <c r="DN24" s="111">
        <f>'KALENDER PENDIDIKAN'!C96</f>
        <v>0</v>
      </c>
      <c r="DO24" s="111"/>
      <c r="DP24" s="111">
        <f>'KALENDER PENDIDIKAN'!D96</f>
        <v>0</v>
      </c>
      <c r="DQ24" s="111"/>
      <c r="DR24" s="111">
        <f>'KALENDER PENDIDIKAN'!E96</f>
        <v>1</v>
      </c>
      <c r="DS24" s="111"/>
      <c r="DT24" s="111">
        <f>'KALENDER PENDIDIKAN'!F96</f>
        <v>1</v>
      </c>
      <c r="DU24" s="111"/>
      <c r="DV24" s="111">
        <f>'KALENDER PENDIDIKAN'!G96</f>
        <v>0</v>
      </c>
      <c r="DW24" s="111"/>
      <c r="DX24" s="111">
        <f>'KALENDER PENDIDIKAN'!H96</f>
        <v>0</v>
      </c>
      <c r="DY24" s="111"/>
      <c r="DZ24" s="111">
        <f>'KALENDER PENDIDIKAN'!I96</f>
        <v>1</v>
      </c>
      <c r="EA24" s="111"/>
      <c r="EB24" s="111">
        <f>'KALENDER PENDIDIKAN'!J96</f>
        <v>1</v>
      </c>
      <c r="EC24" s="111"/>
      <c r="ED24" s="111">
        <f>'KALENDER PENDIDIKAN'!K96</f>
        <v>1</v>
      </c>
      <c r="EE24" s="111"/>
      <c r="EF24" s="111">
        <f>'KALENDER PENDIDIKAN'!L96</f>
        <v>1</v>
      </c>
      <c r="EG24" s="111"/>
      <c r="EH24" s="111">
        <f>'KALENDER PENDIDIKAN'!M96</f>
        <v>0</v>
      </c>
      <c r="EI24" s="111"/>
      <c r="EJ24" s="111">
        <f>'KALENDER PENDIDIKAN'!N96</f>
        <v>1</v>
      </c>
      <c r="EK24" s="111"/>
      <c r="EL24" s="111">
        <f>'KALENDER PENDIDIKAN'!O96</f>
        <v>1</v>
      </c>
      <c r="EM24" s="111"/>
      <c r="EN24" s="111">
        <f>'KALENDER PENDIDIKAN'!P96</f>
        <v>0</v>
      </c>
      <c r="EO24" s="111"/>
      <c r="EP24" s="111">
        <f>'KALENDER PENDIDIKAN'!Q96</f>
        <v>1</v>
      </c>
      <c r="EQ24" s="111"/>
      <c r="ER24" s="111">
        <f>'KALENDER PENDIDIKAN'!R96</f>
        <v>1</v>
      </c>
      <c r="ES24" s="111"/>
      <c r="ET24" s="111">
        <f>'KALENDER PENDIDIKAN'!S96</f>
        <v>0</v>
      </c>
      <c r="EU24" s="111"/>
      <c r="EV24" s="111">
        <f>'KALENDER PENDIDIKAN'!T96</f>
        <v>0</v>
      </c>
      <c r="EW24" s="111"/>
      <c r="EX24" s="111">
        <f>'KALENDER PENDIDIKAN'!U96</f>
        <v>1</v>
      </c>
      <c r="EY24" s="111"/>
      <c r="EZ24" s="111">
        <f>'KALENDER PENDIDIKAN'!V96</f>
        <v>1</v>
      </c>
      <c r="FA24" s="111"/>
      <c r="FB24" s="111">
        <f>'KALENDER PENDIDIKAN'!W96</f>
        <v>1</v>
      </c>
      <c r="FC24" s="111"/>
      <c r="FD24" s="111">
        <f>'KALENDER PENDIDIKAN'!X96</f>
        <v>1</v>
      </c>
      <c r="FE24" s="111"/>
      <c r="FF24" s="111">
        <f>'KALENDER PENDIDIKAN'!Y96</f>
        <v>0</v>
      </c>
      <c r="FG24" s="111"/>
      <c r="FH24" s="111">
        <f>'KALENDER PENDIDIKAN'!Z96</f>
        <v>1</v>
      </c>
      <c r="FI24" s="111"/>
      <c r="FJ24" s="111">
        <f>'KALENDER PENDIDIKAN'!AA96</f>
        <v>1</v>
      </c>
      <c r="FK24" s="111"/>
      <c r="FL24" s="111">
        <f>'KALENDER PENDIDIKAN'!AB96</f>
        <v>1</v>
      </c>
      <c r="FM24" s="111"/>
      <c r="FN24" s="111">
        <f>'KALENDER PENDIDIKAN'!AC96</f>
        <v>1</v>
      </c>
      <c r="FO24" s="111"/>
      <c r="FP24" s="111">
        <f>'KALENDER PENDIDIKAN'!AD96</f>
        <v>0</v>
      </c>
      <c r="FQ24" s="111"/>
      <c r="FR24" s="111">
        <f>'KALENDER PENDIDIKAN'!AE96</f>
        <v>0</v>
      </c>
      <c r="FS24" s="111"/>
      <c r="FT24" s="111">
        <f>'KALENDER PENDIDIKAN'!AF96</f>
        <v>0</v>
      </c>
      <c r="FU24" s="111"/>
      <c r="FV24" s="111">
        <f>'KALENDER PENDIDIKAN'!AG96</f>
        <v>0</v>
      </c>
      <c r="FW24" s="111"/>
      <c r="FX24" s="111">
        <f>'KALENDER PENDIDIKAN'!AH96</f>
        <v>0</v>
      </c>
      <c r="FY24" s="111"/>
      <c r="FZ24" s="111">
        <f>'KALENDER PENDIDIKAN'!AI96</f>
        <v>0</v>
      </c>
      <c r="GA24" s="111"/>
      <c r="GB24" s="111">
        <f>'KALENDER PENDIDIKAN'!AJ96</f>
        <v>0</v>
      </c>
      <c r="GC24" s="111"/>
      <c r="GD24" s="111">
        <f>'KALENDER PENDIDIKAN'!AK96</f>
        <v>0</v>
      </c>
      <c r="GE24" s="111"/>
      <c r="GF24" s="111">
        <v>14</v>
      </c>
      <c r="GH24" s="103" t="str">
        <f t="shared" si="107"/>
        <v>Hide</v>
      </c>
    </row>
    <row r="25" spans="1:190" hidden="1" x14ac:dyDescent="0.35">
      <c r="A25" s="118"/>
      <c r="B25" s="118"/>
      <c r="C25" s="118"/>
      <c r="D25" s="132" t="str">
        <f t="shared" si="71"/>
        <v/>
      </c>
      <c r="E25" s="132" t="str">
        <f t="shared" si="72"/>
        <v/>
      </c>
      <c r="F25" s="132" t="str">
        <f t="shared" si="73"/>
        <v/>
      </c>
      <c r="G25" s="132" t="str">
        <f t="shared" si="74"/>
        <v/>
      </c>
      <c r="H25" s="132" t="str">
        <f t="shared" si="75"/>
        <v/>
      </c>
      <c r="I25" s="132" t="str">
        <f t="shared" si="76"/>
        <v/>
      </c>
      <c r="J25" s="132" t="str">
        <f t="shared" si="77"/>
        <v/>
      </c>
      <c r="K25" s="132" t="str">
        <f t="shared" si="78"/>
        <v/>
      </c>
      <c r="L25" s="132" t="str">
        <f t="shared" si="79"/>
        <v/>
      </c>
      <c r="M25" s="132" t="str">
        <f t="shared" si="80"/>
        <v/>
      </c>
      <c r="N25" s="132" t="str">
        <f t="shared" si="81"/>
        <v/>
      </c>
      <c r="O25" s="132" t="str">
        <f t="shared" si="82"/>
        <v/>
      </c>
      <c r="P25" s="132" t="str">
        <f t="shared" si="83"/>
        <v/>
      </c>
      <c r="Q25" s="132" t="str">
        <f t="shared" si="84"/>
        <v/>
      </c>
      <c r="R25" s="132" t="str">
        <f t="shared" si="85"/>
        <v/>
      </c>
      <c r="S25" s="132" t="str">
        <f t="shared" si="86"/>
        <v/>
      </c>
      <c r="T25" s="132" t="str">
        <f t="shared" si="87"/>
        <v/>
      </c>
      <c r="U25" s="132" t="str">
        <f t="shared" si="88"/>
        <v/>
      </c>
      <c r="V25" s="132" t="str">
        <f t="shared" si="89"/>
        <v/>
      </c>
      <c r="W25" s="132" t="str">
        <f t="shared" si="90"/>
        <v/>
      </c>
      <c r="X25" s="132" t="str">
        <f t="shared" si="91"/>
        <v/>
      </c>
      <c r="Y25" s="132" t="str">
        <f t="shared" si="92"/>
        <v/>
      </c>
      <c r="Z25" s="132" t="str">
        <f t="shared" si="93"/>
        <v/>
      </c>
      <c r="AA25" s="132" t="str">
        <f t="shared" si="94"/>
        <v/>
      </c>
      <c r="AB25" s="132" t="str">
        <f t="shared" si="95"/>
        <v/>
      </c>
      <c r="AC25" s="132" t="str">
        <f t="shared" si="96"/>
        <v/>
      </c>
      <c r="AD25" s="132" t="str">
        <f t="shared" si="97"/>
        <v/>
      </c>
      <c r="AE25" s="132" t="str">
        <f t="shared" si="98"/>
        <v/>
      </c>
      <c r="AF25" s="132" t="str">
        <f t="shared" si="99"/>
        <v/>
      </c>
      <c r="AG25" s="132" t="str">
        <f t="shared" si="100"/>
        <v/>
      </c>
      <c r="AH25" s="132" t="str">
        <f t="shared" si="101"/>
        <v/>
      </c>
      <c r="AI25" s="132" t="str">
        <f t="shared" si="102"/>
        <v/>
      </c>
      <c r="AJ25" s="132" t="str">
        <f t="shared" si="103"/>
        <v/>
      </c>
      <c r="AK25" s="132" t="str">
        <f t="shared" si="104"/>
        <v/>
      </c>
      <c r="AL25" s="132" t="str">
        <f t="shared" si="105"/>
        <v/>
      </c>
      <c r="AM25" s="132" t="str">
        <f t="shared" si="106"/>
        <v/>
      </c>
      <c r="AN25" s="40"/>
      <c r="AO25" s="2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L25" s="111">
        <f>'KALENDER PENDIDIKAN'!B97</f>
        <v>0</v>
      </c>
      <c r="DM25" s="111"/>
      <c r="DN25" s="111">
        <f>'KALENDER PENDIDIKAN'!C97</f>
        <v>0</v>
      </c>
      <c r="DO25" s="111"/>
      <c r="DP25" s="111">
        <f>'KALENDER PENDIDIKAN'!D97</f>
        <v>0</v>
      </c>
      <c r="DQ25" s="111"/>
      <c r="DR25" s="111">
        <f>'KALENDER PENDIDIKAN'!E97</f>
        <v>1</v>
      </c>
      <c r="DS25" s="111"/>
      <c r="DT25" s="111">
        <f>'KALENDER PENDIDIKAN'!F97</f>
        <v>1</v>
      </c>
      <c r="DU25" s="111"/>
      <c r="DV25" s="111">
        <f>'KALENDER PENDIDIKAN'!G97</f>
        <v>0</v>
      </c>
      <c r="DW25" s="111"/>
      <c r="DX25" s="111">
        <f>'KALENDER PENDIDIKAN'!H97</f>
        <v>0</v>
      </c>
      <c r="DY25" s="111"/>
      <c r="DZ25" s="111">
        <f>'KALENDER PENDIDIKAN'!I97</f>
        <v>1</v>
      </c>
      <c r="EA25" s="111"/>
      <c r="EB25" s="111">
        <f>'KALENDER PENDIDIKAN'!J97</f>
        <v>1</v>
      </c>
      <c r="EC25" s="111"/>
      <c r="ED25" s="111">
        <f>'KALENDER PENDIDIKAN'!K97</f>
        <v>1</v>
      </c>
      <c r="EE25" s="111"/>
      <c r="EF25" s="111">
        <f>'KALENDER PENDIDIKAN'!L97</f>
        <v>1</v>
      </c>
      <c r="EG25" s="111"/>
      <c r="EH25" s="111">
        <f>'KALENDER PENDIDIKAN'!M97</f>
        <v>0</v>
      </c>
      <c r="EI25" s="111"/>
      <c r="EJ25" s="111">
        <f>'KALENDER PENDIDIKAN'!N97</f>
        <v>1</v>
      </c>
      <c r="EK25" s="111"/>
      <c r="EL25" s="111">
        <f>'KALENDER PENDIDIKAN'!O97</f>
        <v>1</v>
      </c>
      <c r="EM25" s="111"/>
      <c r="EN25" s="111">
        <f>'KALENDER PENDIDIKAN'!P97</f>
        <v>0</v>
      </c>
      <c r="EO25" s="111"/>
      <c r="EP25" s="111">
        <f>'KALENDER PENDIDIKAN'!Q97</f>
        <v>1</v>
      </c>
      <c r="EQ25" s="111"/>
      <c r="ER25" s="111">
        <f>'KALENDER PENDIDIKAN'!R97</f>
        <v>1</v>
      </c>
      <c r="ES25" s="111"/>
      <c r="ET25" s="111">
        <f>'KALENDER PENDIDIKAN'!S97</f>
        <v>0</v>
      </c>
      <c r="EU25" s="111"/>
      <c r="EV25" s="111">
        <f>'KALENDER PENDIDIKAN'!T97</f>
        <v>0</v>
      </c>
      <c r="EW25" s="111"/>
      <c r="EX25" s="111">
        <f>'KALENDER PENDIDIKAN'!U97</f>
        <v>1</v>
      </c>
      <c r="EY25" s="111"/>
      <c r="EZ25" s="111">
        <f>'KALENDER PENDIDIKAN'!V97</f>
        <v>1</v>
      </c>
      <c r="FA25" s="111"/>
      <c r="FB25" s="111">
        <f>'KALENDER PENDIDIKAN'!W97</f>
        <v>1</v>
      </c>
      <c r="FC25" s="111"/>
      <c r="FD25" s="111">
        <f>'KALENDER PENDIDIKAN'!X97</f>
        <v>1</v>
      </c>
      <c r="FE25" s="111"/>
      <c r="FF25" s="111">
        <f>'KALENDER PENDIDIKAN'!Y97</f>
        <v>0</v>
      </c>
      <c r="FG25" s="111"/>
      <c r="FH25" s="111">
        <f>'KALENDER PENDIDIKAN'!Z97</f>
        <v>1</v>
      </c>
      <c r="FI25" s="111"/>
      <c r="FJ25" s="111">
        <f>'KALENDER PENDIDIKAN'!AA97</f>
        <v>1</v>
      </c>
      <c r="FK25" s="111"/>
      <c r="FL25" s="111">
        <f>'KALENDER PENDIDIKAN'!AB97</f>
        <v>1</v>
      </c>
      <c r="FM25" s="111"/>
      <c r="FN25" s="111">
        <f>'KALENDER PENDIDIKAN'!AC97</f>
        <v>1</v>
      </c>
      <c r="FO25" s="111"/>
      <c r="FP25" s="111">
        <f>'KALENDER PENDIDIKAN'!AD97</f>
        <v>0</v>
      </c>
      <c r="FQ25" s="111"/>
      <c r="FR25" s="111">
        <f>'KALENDER PENDIDIKAN'!AE97</f>
        <v>0</v>
      </c>
      <c r="FS25" s="111"/>
      <c r="FT25" s="111">
        <f>'KALENDER PENDIDIKAN'!AF97</f>
        <v>0</v>
      </c>
      <c r="FU25" s="111"/>
      <c r="FV25" s="111">
        <f>'KALENDER PENDIDIKAN'!AG97</f>
        <v>0</v>
      </c>
      <c r="FW25" s="111"/>
      <c r="FX25" s="111">
        <f>'KALENDER PENDIDIKAN'!AH97</f>
        <v>0</v>
      </c>
      <c r="FY25" s="111"/>
      <c r="FZ25" s="111">
        <f>'KALENDER PENDIDIKAN'!AI97</f>
        <v>0</v>
      </c>
      <c r="GA25" s="111"/>
      <c r="GB25" s="111">
        <f>'KALENDER PENDIDIKAN'!AJ97</f>
        <v>0</v>
      </c>
      <c r="GC25" s="111"/>
      <c r="GD25" s="111">
        <f>'KALENDER PENDIDIKAN'!AK97</f>
        <v>0</v>
      </c>
      <c r="GE25" s="111"/>
      <c r="GF25" s="111">
        <v>15</v>
      </c>
      <c r="GH25" s="103" t="str">
        <f t="shared" si="107"/>
        <v>Hide</v>
      </c>
    </row>
    <row r="26" spans="1:190" x14ac:dyDescent="0.35">
      <c r="A26" s="437" t="str">
        <f>PROTA!C25</f>
        <v/>
      </c>
      <c r="B26" s="438"/>
      <c r="C26" s="118" t="str">
        <f>PROTA!E25</f>
        <v/>
      </c>
      <c r="D26" s="132" t="str">
        <f t="shared" si="71"/>
        <v/>
      </c>
      <c r="E26" s="132" t="str">
        <f t="shared" si="72"/>
        <v/>
      </c>
      <c r="F26" s="132" t="str">
        <f t="shared" si="73"/>
        <v/>
      </c>
      <c r="G26" s="132" t="str">
        <f t="shared" si="74"/>
        <v/>
      </c>
      <c r="H26" s="132" t="str">
        <f t="shared" si="75"/>
        <v/>
      </c>
      <c r="I26" s="132" t="str">
        <f t="shared" si="76"/>
        <v/>
      </c>
      <c r="J26" s="132" t="str">
        <f t="shared" si="77"/>
        <v/>
      </c>
      <c r="K26" s="132" t="str">
        <f t="shared" si="78"/>
        <v/>
      </c>
      <c r="L26" s="132" t="str">
        <f t="shared" si="79"/>
        <v/>
      </c>
      <c r="M26" s="132" t="str">
        <f t="shared" si="80"/>
        <v/>
      </c>
      <c r="N26" s="132" t="str">
        <f t="shared" si="81"/>
        <v/>
      </c>
      <c r="O26" s="132" t="str">
        <f t="shared" si="82"/>
        <v/>
      </c>
      <c r="P26" s="132" t="str">
        <f t="shared" si="83"/>
        <v/>
      </c>
      <c r="Q26" s="132" t="str">
        <f t="shared" si="84"/>
        <v/>
      </c>
      <c r="R26" s="132" t="str">
        <f t="shared" si="85"/>
        <v/>
      </c>
      <c r="S26" s="132" t="str">
        <f t="shared" si="86"/>
        <v/>
      </c>
      <c r="T26" s="132" t="str">
        <f t="shared" si="87"/>
        <v/>
      </c>
      <c r="U26" s="132" t="str">
        <f t="shared" si="88"/>
        <v/>
      </c>
      <c r="V26" s="132" t="str">
        <f t="shared" si="89"/>
        <v/>
      </c>
      <c r="W26" s="132" t="str">
        <f t="shared" si="90"/>
        <v/>
      </c>
      <c r="X26" s="132" t="str">
        <f t="shared" si="91"/>
        <v/>
      </c>
      <c r="Y26" s="132" t="str">
        <f t="shared" si="92"/>
        <v/>
      </c>
      <c r="Z26" s="132" t="str">
        <f t="shared" si="93"/>
        <v/>
      </c>
      <c r="AA26" s="132" t="str">
        <f t="shared" si="94"/>
        <v/>
      </c>
      <c r="AB26" s="132" t="str">
        <f t="shared" si="95"/>
        <v/>
      </c>
      <c r="AC26" s="132" t="str">
        <f t="shared" si="96"/>
        <v/>
      </c>
      <c r="AD26" s="132" t="str">
        <f t="shared" si="97"/>
        <v/>
      </c>
      <c r="AE26" s="132" t="str">
        <f t="shared" si="98"/>
        <v/>
      </c>
      <c r="AF26" s="132" t="str">
        <f t="shared" si="99"/>
        <v/>
      </c>
      <c r="AG26" s="132" t="str">
        <f t="shared" si="100"/>
        <v/>
      </c>
      <c r="AH26" s="132" t="str">
        <f t="shared" si="101"/>
        <v/>
      </c>
      <c r="AI26" s="132" t="str">
        <f t="shared" si="102"/>
        <v/>
      </c>
      <c r="AJ26" s="132" t="str">
        <f t="shared" si="103"/>
        <v/>
      </c>
      <c r="AK26" s="132" t="str">
        <f t="shared" si="104"/>
        <v/>
      </c>
      <c r="AL26" s="132" t="str">
        <f t="shared" si="105"/>
        <v/>
      </c>
      <c r="AM26" s="132" t="str">
        <f t="shared" si="106"/>
        <v/>
      </c>
      <c r="AN26" s="40"/>
      <c r="AO26" s="21"/>
      <c r="AP26">
        <f t="shared" si="0"/>
        <v>0</v>
      </c>
      <c r="AQ26" s="111">
        <f t="shared" si="1"/>
        <v>0</v>
      </c>
      <c r="AR26" s="111">
        <f>IF(DL26&gt;0,IF(AND(AQ24=0,AR24=0),IF(AQ26&lt;=$AQ$6,IF(SUM(AR11:AR24)&lt;&gt;$AQ$6,AQ26,0),$AQ$6),IF(AQ24&lt;&gt;$AP$24,IF(AND(AQ26&lt;$AQ$6,AR24&lt;$AQ$6),IF($AQ$6-SUM(AR11:AR24)&gt;AQ26,AQ26,$AQ$6-SUM(AR11:AR24)),$AQ$6-AR24),IF($AQ$6-SUM(AR11:AR24)&gt;AQ26,AQ26,IF(AQ26=$AP$26,$AQ$6-SUM(AR11:AR24),0)))),0)</f>
        <v>0</v>
      </c>
      <c r="AS26" s="111">
        <f t="shared" si="456"/>
        <v>0</v>
      </c>
      <c r="AT26" s="111">
        <f t="shared" ref="AT26" si="595">IF(DN26&gt;0,IF(AND(AS24=0,AT24=0),IF(AS26&lt;=$AQ$6,IF(SUM(AT11:AT24)&lt;&gt;$AQ$6,AS26,0),$AQ$6),IF(AS24&lt;&gt;$AP$24,IF(AND(AS26&lt;$AQ$6,AT24&lt;$AQ$6),IF($AQ$6-SUM(AT11:AT24)&gt;AS26,AS26,$AQ$6-SUM(AT11:AT24)),$AQ$6-AT24),IF($AQ$6-SUM(AT11:AT24)&gt;AS26,AS26,IF(AS26=$AP$26,$AQ$6-SUM(AT11:AT24),0)))),0)</f>
        <v>0</v>
      </c>
      <c r="AU26" s="111">
        <f t="shared" ref="AU26" si="596">AS26-AT26</f>
        <v>0</v>
      </c>
      <c r="AV26" s="111">
        <f t="shared" ref="AV26" si="597">IF(DP26&gt;0,IF(AND(AU24=0,AV24=0),IF(AU26&lt;=$AQ$6,IF(SUM(AV11:AV24)&lt;&gt;$AQ$6,AU26,0),$AQ$6),IF(AU24&lt;&gt;$AP$24,IF(AND(AU26&lt;$AQ$6,AV24&lt;$AQ$6),IF($AQ$6-SUM(AV11:AV24)&gt;AU26,AU26,$AQ$6-SUM(AV11:AV24)),$AQ$6-AV24),IF($AQ$6-SUM(AV11:AV24)&gt;AU26,AU26,IF(AU26=$AP$26,$AQ$6-SUM(AV11:AV24),0)))),0)</f>
        <v>0</v>
      </c>
      <c r="AW26" s="111">
        <f t="shared" ref="AW26" si="598">AU26-AV26</f>
        <v>0</v>
      </c>
      <c r="AX26" s="111">
        <f t="shared" ref="AX26" si="599">IF(DR26&gt;0,IF(AND(AW24=0,AX24=0),IF(AW26&lt;=$AQ$6,IF(SUM(AX11:AX24)&lt;&gt;$AQ$6,AW26,0),$AQ$6),IF(AW24&lt;&gt;$AP$24,IF(AND(AW26&lt;$AQ$6,AX24&lt;$AQ$6),IF($AQ$6-SUM(AX11:AX24)&gt;AW26,AW26,$AQ$6-SUM(AX11:AX24)),$AQ$6-AX24),IF($AQ$6-SUM(AX11:AX24)&gt;AW26,AW26,IF(AW26=$AP$26,$AQ$6-SUM(AX11:AX24),0)))),0)</f>
        <v>0</v>
      </c>
      <c r="AY26" s="111">
        <f t="shared" ref="AY26" si="600">AW26-AX26</f>
        <v>0</v>
      </c>
      <c r="AZ26" s="111">
        <f t="shared" ref="AZ26" si="601">IF(DT26&gt;0,IF(AND(AY24=0,AZ24=0),IF(AY26&lt;=$AQ$6,IF(SUM(AZ11:AZ24)&lt;&gt;$AQ$6,AY26,0),$AQ$6),IF(AY24&lt;&gt;$AP$24,IF(AND(AY26&lt;$AQ$6,AZ24&lt;$AQ$6),IF($AQ$6-SUM(AZ11:AZ24)&gt;AY26,AY26,$AQ$6-SUM(AZ11:AZ24)),$AQ$6-AZ24),IF($AQ$6-SUM(AZ11:AZ24)&gt;AY26,AY26,IF(AY26=$AP$26,$AQ$6-SUM(AZ11:AZ24),0)))),0)</f>
        <v>0</v>
      </c>
      <c r="BA26" s="111">
        <f t="shared" ref="BA26" si="602">AY26-AZ26</f>
        <v>0</v>
      </c>
      <c r="BB26" s="111">
        <f t="shared" ref="BB26" si="603">IF(DV26&gt;0,IF(AND(BA24=0,BB24=0),IF(BA26&lt;=$AQ$6,IF(SUM(BB11:BB24)&lt;&gt;$AQ$6,BA26,0),$AQ$6),IF(BA24&lt;&gt;$AP$24,IF(AND(BA26&lt;$AQ$6,BB24&lt;$AQ$6),IF($AQ$6-SUM(BB11:BB24)&gt;BA26,BA26,$AQ$6-SUM(BB11:BB24)),$AQ$6-BB24),IF($AQ$6-SUM(BB11:BB24)&gt;BA26,BA26,IF(BA26=$AP$26,$AQ$6-SUM(BB11:BB24),0)))),0)</f>
        <v>0</v>
      </c>
      <c r="BC26" s="111">
        <f t="shared" ref="BC26" si="604">BA26-BB26</f>
        <v>0</v>
      </c>
      <c r="BD26" s="111">
        <f t="shared" ref="BD26" si="605">IF(DX26&gt;0,IF(AND(BC24=0,BD24=0),IF(BC26&lt;=$AQ$6,IF(SUM(BD11:BD24)&lt;&gt;$AQ$6,BC26,0),$AQ$6),IF(BC24&lt;&gt;$AP$24,IF(AND(BC26&lt;$AQ$6,BD24&lt;$AQ$6),IF($AQ$6-SUM(BD11:BD24)&gt;BC26,BC26,$AQ$6-SUM(BD11:BD24)),$AQ$6-BD24),IF($AQ$6-SUM(BD11:BD24)&gt;BC26,BC26,IF(BC26=$AP$26,$AQ$6-SUM(BD11:BD24),0)))),0)</f>
        <v>0</v>
      </c>
      <c r="BE26" s="111">
        <f t="shared" ref="BE26" si="606">BC26-BD26</f>
        <v>0</v>
      </c>
      <c r="BF26" s="111">
        <f t="shared" ref="BF26" si="607">IF(DZ26&gt;0,IF(AND(BE24=0,BF24=0),IF(BE26&lt;=$AQ$6,IF(SUM(BF11:BF24)&lt;&gt;$AQ$6,BE26,0),$AQ$6),IF(BE24&lt;&gt;$AP$24,IF(AND(BE26&lt;$AQ$6,BF24&lt;$AQ$6),IF($AQ$6-SUM(BF11:BF24)&gt;BE26,BE26,$AQ$6-SUM(BF11:BF24)),$AQ$6-BF24),IF($AQ$6-SUM(BF11:BF24)&gt;BE26,BE26,IF(BE26=$AP$26,$AQ$6-SUM(BF11:BF24),0)))),0)</f>
        <v>0</v>
      </c>
      <c r="BG26" s="111">
        <f t="shared" ref="BG26" si="608">BE26-BF26</f>
        <v>0</v>
      </c>
      <c r="BH26" s="111">
        <f t="shared" ref="BH26" si="609">IF(EB26&gt;0,IF(AND(BG24=0,BH24=0),IF(BG26&lt;=$AQ$6,IF(SUM(BH11:BH24)&lt;&gt;$AQ$6,BG26,0),$AQ$6),IF(BG24&lt;&gt;$AP$24,IF(AND(BG26&lt;$AQ$6,BH24&lt;$AQ$6),IF($AQ$6-SUM(BH11:BH24)&gt;BG26,BG26,$AQ$6-SUM(BH11:BH24)),$AQ$6-BH24),IF($AQ$6-SUM(BH11:BH24)&gt;BG26,BG26,IF(BG26=$AP$26,$AQ$6-SUM(BH11:BH24),0)))),0)</f>
        <v>0</v>
      </c>
      <c r="BI26" s="111">
        <f t="shared" ref="BI26" si="610">BG26-BH26</f>
        <v>0</v>
      </c>
      <c r="BJ26" s="111">
        <f t="shared" ref="BJ26" si="611">IF(ED26&gt;0,IF(AND(BI24=0,BJ24=0),IF(BI26&lt;=$AQ$6,IF(SUM(BJ11:BJ24)&lt;&gt;$AQ$6,BI26,0),$AQ$6),IF(BI24&lt;&gt;$AP$24,IF(AND(BI26&lt;$AQ$6,BJ24&lt;$AQ$6),IF($AQ$6-SUM(BJ11:BJ24)&gt;BI26,BI26,$AQ$6-SUM(BJ11:BJ24)),$AQ$6-BJ24),IF($AQ$6-SUM(BJ11:BJ24)&gt;BI26,BI26,IF(BI26=$AP$26,$AQ$6-SUM(BJ11:BJ24),0)))),0)</f>
        <v>0</v>
      </c>
      <c r="BK26" s="111">
        <f t="shared" ref="BK26" si="612">BI26-BJ26</f>
        <v>0</v>
      </c>
      <c r="BL26" s="111">
        <f t="shared" ref="BL26" si="613">IF(EF26&gt;0,IF(AND(BK24=0,BL24=0),IF(BK26&lt;=$AQ$6,IF(SUM(BL11:BL24)&lt;&gt;$AQ$6,BK26,0),$AQ$6),IF(BK24&lt;&gt;$AP$24,IF(AND(BK26&lt;$AQ$6,BL24&lt;$AQ$6),IF($AQ$6-SUM(BL11:BL24)&gt;BK26,BK26,$AQ$6-SUM(BL11:BL24)),$AQ$6-BL24),IF($AQ$6-SUM(BL11:BL24)&gt;BK26,BK26,IF(BK26=$AP$26,$AQ$6-SUM(BL11:BL24),0)))),0)</f>
        <v>0</v>
      </c>
      <c r="BM26" s="111">
        <f t="shared" ref="BM26" si="614">BK26-BL26</f>
        <v>0</v>
      </c>
      <c r="BN26" s="111">
        <f t="shared" ref="BN26" si="615">IF(EH26&gt;0,IF(AND(BM24=0,BN24=0),IF(BM26&lt;=$AQ$6,IF(SUM(BN11:BN24)&lt;&gt;$AQ$6,BM26,0),$AQ$6),IF(BM24&lt;&gt;$AP$24,IF(AND(BM26&lt;$AQ$6,BN24&lt;$AQ$6),IF($AQ$6-SUM(BN11:BN24)&gt;BM26,BM26,$AQ$6-SUM(BN11:BN24)),$AQ$6-BN24),IF($AQ$6-SUM(BN11:BN24)&gt;BM26,BM26,IF(BM26=$AP$26,$AQ$6-SUM(BN11:BN24),0)))),0)</f>
        <v>0</v>
      </c>
      <c r="BO26" s="111">
        <f t="shared" ref="BO26" si="616">BM26-BN26</f>
        <v>0</v>
      </c>
      <c r="BP26" s="111">
        <f t="shared" ref="BP26" si="617">IF(EJ26&gt;0,IF(AND(BO24=0,BP24=0),IF(BO26&lt;=$AQ$6,IF(SUM(BP11:BP24)&lt;&gt;$AQ$6,BO26,0),$AQ$6),IF(BO24&lt;&gt;$AP$24,IF(AND(BO26&lt;$AQ$6,BP24&lt;$AQ$6),IF($AQ$6-SUM(BP11:BP24)&gt;BO26,BO26,$AQ$6-SUM(BP11:BP24)),$AQ$6-BP24),IF($AQ$6-SUM(BP11:BP24)&gt;BO26,BO26,IF(BO26=$AP$26,$AQ$6-SUM(BP11:BP24),0)))),0)</f>
        <v>0</v>
      </c>
      <c r="BQ26" s="111">
        <f t="shared" ref="BQ26" si="618">BO26-BP26</f>
        <v>0</v>
      </c>
      <c r="BR26" s="111">
        <f t="shared" ref="BR26" si="619">IF(EL26&gt;0,IF(AND(BQ24=0,BR24=0),IF(BQ26&lt;=$AQ$6,IF(SUM(BR11:BR24)&lt;&gt;$AQ$6,BQ26,0),$AQ$6),IF(BQ24&lt;&gt;$AP$24,IF(AND(BQ26&lt;$AQ$6,BR24&lt;$AQ$6),IF($AQ$6-SUM(BR11:BR24)&gt;BQ26,BQ26,$AQ$6-SUM(BR11:BR24)),$AQ$6-BR24),IF($AQ$6-SUM(BR11:BR24)&gt;BQ26,BQ26,IF(BQ26=$AP$26,$AQ$6-SUM(BR11:BR24),0)))),0)</f>
        <v>0</v>
      </c>
      <c r="BS26" s="111">
        <f t="shared" ref="BS26" si="620">BQ26-BR26</f>
        <v>0</v>
      </c>
      <c r="BT26" s="111">
        <f t="shared" ref="BT26" si="621">IF(EN26&gt;0,IF(AND(BS24=0,BT24=0),IF(BS26&lt;=$AQ$6,IF(SUM(BT11:BT24)&lt;&gt;$AQ$6,BS26,0),$AQ$6),IF(BS24&lt;&gt;$AP$24,IF(AND(BS26&lt;$AQ$6,BT24&lt;$AQ$6),IF($AQ$6-SUM(BT11:BT24)&gt;BS26,BS26,$AQ$6-SUM(BT11:BT24)),$AQ$6-BT24),IF($AQ$6-SUM(BT11:BT24)&gt;BS26,BS26,IF(BS26=$AP$26,$AQ$6-SUM(BT11:BT24),0)))),0)</f>
        <v>0</v>
      </c>
      <c r="BU26" s="111">
        <f t="shared" ref="BU26" si="622">BS26-BT26</f>
        <v>0</v>
      </c>
      <c r="BV26" s="111">
        <f t="shared" ref="BV26" si="623">IF(EP26&gt;0,IF(AND(BU24=0,BV24=0),IF(BU26&lt;=$AQ$6,IF(SUM(BV11:BV24)&lt;&gt;$AQ$6,BU26,0),$AQ$6),IF(BU24&lt;&gt;$AP$24,IF(AND(BU26&lt;$AQ$6,BV24&lt;$AQ$6),IF($AQ$6-SUM(BV11:BV24)&gt;BU26,BU26,$AQ$6-SUM(BV11:BV24)),$AQ$6-BV24),IF($AQ$6-SUM(BV11:BV24)&gt;BU26,BU26,IF(BU26=$AP$26,$AQ$6-SUM(BV11:BV24),0)))),0)</f>
        <v>0</v>
      </c>
      <c r="BW26" s="111">
        <f t="shared" ref="BW26" si="624">BU26-BV26</f>
        <v>0</v>
      </c>
      <c r="BX26" s="111">
        <f t="shared" ref="BX26" si="625">IF(ER26&gt;0,IF(AND(BW24=0,BX24=0),IF(BW26&lt;=$AQ$6,IF(SUM(BX11:BX24)&lt;&gt;$AQ$6,BW26,0),$AQ$6),IF(BW24&lt;&gt;$AP$24,IF(AND(BW26&lt;$AQ$6,BX24&lt;$AQ$6),IF($AQ$6-SUM(BX11:BX24)&gt;BW26,BW26,$AQ$6-SUM(BX11:BX24)),$AQ$6-BX24),IF($AQ$6-SUM(BX11:BX24)&gt;BW26,BW26,IF(BW26=$AP$26,$AQ$6-SUM(BX11:BX24),0)))),0)</f>
        <v>0</v>
      </c>
      <c r="BY26" s="111">
        <f t="shared" ref="BY26" si="626">BW26-BX26</f>
        <v>0</v>
      </c>
      <c r="BZ26" s="111">
        <f t="shared" ref="BZ26" si="627">IF(ET26&gt;0,IF(AND(BY24=0,BZ24=0),IF(BY26&lt;=$AQ$6,IF(SUM(BZ11:BZ24)&lt;&gt;$AQ$6,BY26,0),$AQ$6),IF(BY24&lt;&gt;$AP$24,IF(AND(BY26&lt;$AQ$6,BZ24&lt;$AQ$6),IF($AQ$6-SUM(BZ11:BZ24)&gt;BY26,BY26,$AQ$6-SUM(BZ11:BZ24)),$AQ$6-BZ24),IF($AQ$6-SUM(BZ11:BZ24)&gt;BY26,BY26,IF(BY26=$AP$26,$AQ$6-SUM(BZ11:BZ24),0)))),0)</f>
        <v>0</v>
      </c>
      <c r="CA26" s="111">
        <f t="shared" ref="CA26" si="628">BY26-BZ26</f>
        <v>0</v>
      </c>
      <c r="CB26" s="111">
        <f t="shared" ref="CB26" si="629">IF(EV26&gt;0,IF(AND(CA24=0,CB24=0),IF(CA26&lt;=$AQ$6,IF(SUM(CB11:CB24)&lt;&gt;$AQ$6,CA26,0),$AQ$6),IF(CA24&lt;&gt;$AP$24,IF(AND(CA26&lt;$AQ$6,CB24&lt;$AQ$6),IF($AQ$6-SUM(CB11:CB24)&gt;CA26,CA26,$AQ$6-SUM(CB11:CB24)),$AQ$6-CB24),IF($AQ$6-SUM(CB11:CB24)&gt;CA26,CA26,IF(CA26=$AP$26,$AQ$6-SUM(CB11:CB24),0)))),0)</f>
        <v>0</v>
      </c>
      <c r="CC26" s="111">
        <f t="shared" ref="CC26" si="630">CA26-CB26</f>
        <v>0</v>
      </c>
      <c r="CD26" s="111">
        <f t="shared" ref="CD26" si="631">IF(EX26&gt;0,IF(AND(CC24=0,CD24=0),IF(CC26&lt;=$AQ$6,IF(SUM(CD11:CD24)&lt;&gt;$AQ$6,CC26,0),$AQ$6),IF(CC24&lt;&gt;$AP$24,IF(AND(CC26&lt;$AQ$6,CD24&lt;$AQ$6),IF($AQ$6-SUM(CD11:CD24)&gt;CC26,CC26,$AQ$6-SUM(CD11:CD24)),$AQ$6-CD24),IF($AQ$6-SUM(CD11:CD24)&gt;CC26,CC26,IF(CC26=$AP$26,$AQ$6-SUM(CD11:CD24),0)))),0)</f>
        <v>0</v>
      </c>
      <c r="CE26" s="111">
        <f t="shared" ref="CE26" si="632">CC26-CD26</f>
        <v>0</v>
      </c>
      <c r="CF26" s="111">
        <f t="shared" ref="CF26" si="633">IF(EZ26&gt;0,IF(AND(CE24=0,CF24=0),IF(CE26&lt;=$AQ$6,IF(SUM(CF11:CF24)&lt;&gt;$AQ$6,CE26,0),$AQ$6),IF(CE24&lt;&gt;$AP$24,IF(AND(CE26&lt;$AQ$6,CF24&lt;$AQ$6),IF($AQ$6-SUM(CF11:CF24)&gt;CE26,CE26,$AQ$6-SUM(CF11:CF24)),$AQ$6-CF24),IF($AQ$6-SUM(CF11:CF24)&gt;CE26,CE26,IF(CE26=$AP$26,$AQ$6-SUM(CF11:CF24),0)))),0)</f>
        <v>0</v>
      </c>
      <c r="CG26" s="111">
        <f t="shared" ref="CG26" si="634">CE26-CF26</f>
        <v>0</v>
      </c>
      <c r="CH26" s="111">
        <f t="shared" ref="CH26" si="635">IF(FB26&gt;0,IF(AND(CG24=0,CH24=0),IF(CG26&lt;=$AQ$6,IF(SUM(CH11:CH24)&lt;&gt;$AQ$6,CG26,0),$AQ$6),IF(CG24&lt;&gt;$AP$24,IF(AND(CG26&lt;$AQ$6,CH24&lt;$AQ$6),IF($AQ$6-SUM(CH11:CH24)&gt;CG26,CG26,$AQ$6-SUM(CH11:CH24)),$AQ$6-CH24),IF($AQ$6-SUM(CH11:CH24)&gt;CG26,CG26,IF(CG26=$AP$26,$AQ$6-SUM(CH11:CH24),0)))),0)</f>
        <v>0</v>
      </c>
      <c r="CI26" s="111">
        <f t="shared" ref="CI26" si="636">CG26-CH26</f>
        <v>0</v>
      </c>
      <c r="CJ26" s="111">
        <f t="shared" ref="CJ26" si="637">IF(FD26&gt;0,IF(AND(CI24=0,CJ24=0),IF(CI26&lt;=$AQ$6,IF(SUM(CJ11:CJ24)&lt;&gt;$AQ$6,CI26,0),$AQ$6),IF(CI24&lt;&gt;$AP$24,IF(AND(CI26&lt;$AQ$6,CJ24&lt;$AQ$6),IF($AQ$6-SUM(CJ11:CJ24)&gt;CI26,CI26,$AQ$6-SUM(CJ11:CJ24)),$AQ$6-CJ24),IF($AQ$6-SUM(CJ11:CJ24)&gt;CI26,CI26,IF(CI26=$AP$26,$AQ$6-SUM(CJ11:CJ24),0)))),0)</f>
        <v>0</v>
      </c>
      <c r="CK26" s="111">
        <f t="shared" ref="CK26" si="638">CI26-CJ26</f>
        <v>0</v>
      </c>
      <c r="CL26" s="111">
        <f t="shared" ref="CL26" si="639">IF(FF26&gt;0,IF(AND(CK24=0,CL24=0),IF(CK26&lt;=$AQ$6,IF(SUM(CL11:CL24)&lt;&gt;$AQ$6,CK26,0),$AQ$6),IF(CK24&lt;&gt;$AP$24,IF(AND(CK26&lt;$AQ$6,CL24&lt;$AQ$6),IF($AQ$6-SUM(CL11:CL24)&gt;CK26,CK26,$AQ$6-SUM(CL11:CL24)),$AQ$6-CL24),IF($AQ$6-SUM(CL11:CL24)&gt;CK26,CK26,IF(CK26=$AP$26,$AQ$6-SUM(CL11:CL24),0)))),0)</f>
        <v>0</v>
      </c>
      <c r="CM26" s="111">
        <f t="shared" ref="CM26" si="640">CK26-CL26</f>
        <v>0</v>
      </c>
      <c r="CN26" s="111">
        <f t="shared" ref="CN26" si="641">IF(FH26&gt;0,IF(AND(CM24=0,CN24=0),IF(CM26&lt;=$AQ$6,IF(SUM(CN11:CN24)&lt;&gt;$AQ$6,CM26,0),$AQ$6),IF(CM24&lt;&gt;$AP$24,IF(AND(CM26&lt;$AQ$6,CN24&lt;$AQ$6),IF($AQ$6-SUM(CN11:CN24)&gt;CM26,CM26,$AQ$6-SUM(CN11:CN24)),$AQ$6-CN24),IF($AQ$6-SUM(CN11:CN24)&gt;CM26,CM26,IF(CM26=$AP$26,$AQ$6-SUM(CN11:CN24),0)))),0)</f>
        <v>0</v>
      </c>
      <c r="CO26" s="111">
        <f t="shared" ref="CO26" si="642">CM26-CN26</f>
        <v>0</v>
      </c>
      <c r="CP26" s="111">
        <f t="shared" ref="CP26" si="643">IF(FJ26&gt;0,IF(AND(CO24=0,CP24=0),IF(CO26&lt;=$AQ$6,IF(SUM(CP11:CP24)&lt;&gt;$AQ$6,CO26,0),$AQ$6),IF(CO24&lt;&gt;$AP$24,IF(AND(CO26&lt;$AQ$6,CP24&lt;$AQ$6),IF($AQ$6-SUM(CP11:CP24)&gt;CO26,CO26,$AQ$6-SUM(CP11:CP24)),$AQ$6-CP24),IF($AQ$6-SUM(CP11:CP24)&gt;CO26,CO26,IF(CO26=$AP$26,$AQ$6-SUM(CP11:CP24),0)))),0)</f>
        <v>0</v>
      </c>
      <c r="CQ26" s="111">
        <f t="shared" ref="CQ26" si="644">CO26-CP26</f>
        <v>0</v>
      </c>
      <c r="CR26" s="111">
        <f t="shared" ref="CR26" si="645">IF(FL26&gt;0,IF(AND(CQ24=0,CR24=0),IF(CQ26&lt;=$AQ$6,IF(SUM(CR11:CR24)&lt;&gt;$AQ$6,CQ26,0),$AQ$6),IF(CQ24&lt;&gt;$AP$24,IF(AND(CQ26&lt;$AQ$6,CR24&lt;$AQ$6),IF($AQ$6-SUM(CR11:CR24)&gt;CQ26,CQ26,$AQ$6-SUM(CR11:CR24)),$AQ$6-CR24),IF($AQ$6-SUM(CR11:CR24)&gt;CQ26,CQ26,IF(CQ26=$AP$26,$AQ$6-SUM(CR11:CR24),0)))),0)</f>
        <v>0</v>
      </c>
      <c r="CS26" s="111">
        <f t="shared" ref="CS26" si="646">CQ26-CR26</f>
        <v>0</v>
      </c>
      <c r="CT26" s="111">
        <f t="shared" ref="CT26" si="647">IF(FN26&gt;0,IF(AND(CS24=0,CT24=0),IF(CS26&lt;=$AQ$6,IF(SUM(CT11:CT24)&lt;&gt;$AQ$6,CS26,0),$AQ$6),IF(CS24&lt;&gt;$AP$24,IF(AND(CS26&lt;$AQ$6,CT24&lt;$AQ$6),IF($AQ$6-SUM(CT11:CT24)&gt;CS26,CS26,$AQ$6-SUM(CT11:CT24)),$AQ$6-CT24),IF($AQ$6-SUM(CT11:CT24)&gt;CS26,CS26,IF(CS26=$AP$26,$AQ$6-SUM(CT11:CT24),0)))),0)</f>
        <v>0</v>
      </c>
      <c r="CU26" s="111">
        <f t="shared" ref="CU26" si="648">CS26-CT26</f>
        <v>0</v>
      </c>
      <c r="CV26" s="111">
        <f t="shared" ref="CV26" si="649">IF(FP26&gt;0,IF(AND(CU24=0,CV24=0),IF(CU26&lt;=$AQ$6,IF(SUM(CV11:CV24)&lt;&gt;$AQ$6,CU26,0),$AQ$6),IF(CU24&lt;&gt;$AP$24,IF(AND(CU26&lt;$AQ$6,CV24&lt;$AQ$6),IF($AQ$6-SUM(CV11:CV24)&gt;CU26,CU26,$AQ$6-SUM(CV11:CV24)),$AQ$6-CV24),IF($AQ$6-SUM(CV11:CV24)&gt;CU26,CU26,IF(CU26=$AP$26,$AQ$6-SUM(CV11:CV24),0)))),0)</f>
        <v>0</v>
      </c>
      <c r="CW26" s="111">
        <f t="shared" ref="CW26" si="650">CU26-CV26</f>
        <v>0</v>
      </c>
      <c r="CX26" s="111">
        <f t="shared" ref="CX26" si="651">IF(FR26&gt;0,IF(AND(CW24=0,CX24=0),IF(CW26&lt;=$AQ$6,IF(SUM(CX11:CX24)&lt;&gt;$AQ$6,CW26,0),$AQ$6),IF(CW24&lt;&gt;$AP$24,IF(AND(CW26&lt;$AQ$6,CX24&lt;$AQ$6),IF($AQ$6-SUM(CX11:CX24)&gt;CW26,CW26,$AQ$6-SUM(CX11:CX24)),$AQ$6-CX24),IF($AQ$6-SUM(CX11:CX24)&gt;CW26,CW26,IF(CW26=$AP$26,$AQ$6-SUM(CX11:CX24),0)))),0)</f>
        <v>0</v>
      </c>
      <c r="CY26" s="111">
        <f t="shared" ref="CY26" si="652">CW26-CX26</f>
        <v>0</v>
      </c>
      <c r="CZ26" s="111">
        <f t="shared" ref="CZ26" si="653">IF(FT26&gt;0,IF(AND(CY24=0,CZ24=0),IF(CY26&lt;=$AQ$6,IF(SUM(CZ11:CZ24)&lt;&gt;$AQ$6,CY26,0),$AQ$6),IF(CY24&lt;&gt;$AP$24,IF(AND(CY26&lt;$AQ$6,CZ24&lt;$AQ$6),IF($AQ$6-SUM(CZ11:CZ24)&gt;CY26,CY26,$AQ$6-SUM(CZ11:CZ24)),$AQ$6-CZ24),IF($AQ$6-SUM(CZ11:CZ24)&gt;CY26,CY26,IF(CY26=$AP$26,$AQ$6-SUM(CZ11:CZ24),0)))),0)</f>
        <v>0</v>
      </c>
      <c r="DA26" s="111">
        <f t="shared" ref="DA26" si="654">CY26-CZ26</f>
        <v>0</v>
      </c>
      <c r="DB26" s="111">
        <f t="shared" ref="DB26" si="655">IF(FV26&gt;0,IF(AND(DA24=0,DB24=0),IF(DA26&lt;=$AQ$6,IF(SUM(DB11:DB24)&lt;&gt;$AQ$6,DA26,0),$AQ$6),IF(DA24&lt;&gt;$AP$24,IF(AND(DA26&lt;$AQ$6,DB24&lt;$AQ$6),IF($AQ$6-SUM(DB11:DB24)&gt;DA26,DA26,$AQ$6-SUM(DB11:DB24)),$AQ$6-DB24),IF($AQ$6-SUM(DB11:DB24)&gt;DA26,DA26,IF(DA26=$AP$26,$AQ$6-SUM(DB11:DB24),0)))),0)</f>
        <v>0</v>
      </c>
      <c r="DC26" s="111">
        <f t="shared" ref="DC26" si="656">DA26-DB26</f>
        <v>0</v>
      </c>
      <c r="DD26" s="111">
        <f t="shared" ref="DD26" si="657">IF(FX26&gt;0,IF(AND(DC24=0,DD24=0),IF(DC26&lt;=$AQ$6,IF(SUM(DD11:DD24)&lt;&gt;$AQ$6,DC26,0),$AQ$6),IF(DC24&lt;&gt;$AP$24,IF(AND(DC26&lt;$AQ$6,DD24&lt;$AQ$6),IF($AQ$6-SUM(DD11:DD24)&gt;DC26,DC26,$AQ$6-SUM(DD11:DD24)),$AQ$6-DD24),IF($AQ$6-SUM(DD11:DD24)&gt;DC26,DC26,IF(DC26=$AP$26,$AQ$6-SUM(DD11:DD24),0)))),0)</f>
        <v>0</v>
      </c>
      <c r="DE26" s="111">
        <f t="shared" ref="DE26" si="658">DC26-DD26</f>
        <v>0</v>
      </c>
      <c r="DF26" s="111">
        <f t="shared" ref="DF26" si="659">IF(FZ26&gt;0,IF(AND(DE24=0,DF24=0),IF(DE26&lt;=$AQ$6,IF(SUM(DF11:DF24)&lt;&gt;$AQ$6,DE26,0),$AQ$6),IF(DE24&lt;&gt;$AP$24,IF(AND(DE26&lt;$AQ$6,DF24&lt;$AQ$6),IF($AQ$6-SUM(DF11:DF24)&gt;DE26,DE26,$AQ$6-SUM(DF11:DF24)),$AQ$6-DF24),IF($AQ$6-SUM(DF11:DF24)&gt;DE26,DE26,IF(DE26=$AP$26,$AQ$6-SUM(DF11:DF24),0)))),0)</f>
        <v>0</v>
      </c>
      <c r="DG26" s="111">
        <f t="shared" ref="DG26" si="660">DE26-DF26</f>
        <v>0</v>
      </c>
      <c r="DH26" s="111">
        <f t="shared" ref="DH26" si="661">IF(GB26&gt;0,IF(AND(DG24=0,DH24=0),IF(DG26&lt;=$AQ$6,IF(SUM(DH11:DH24)&lt;&gt;$AQ$6,DG26,0),$AQ$6),IF(DG24&lt;&gt;$AP$24,IF(AND(DG26&lt;$AQ$6,DH24&lt;$AQ$6),IF($AQ$6-SUM(DH11:DH24)&gt;DG26,DG26,$AQ$6-SUM(DH11:DH24)),$AQ$6-DH24),IF($AQ$6-SUM(DH11:DH24)&gt;DG26,DG26,IF(DG26=$AP$26,$AQ$6-SUM(DH11:DH24),0)))),0)</f>
        <v>0</v>
      </c>
      <c r="DI26" s="111">
        <f t="shared" ref="DI26" si="662">DG26-DH26</f>
        <v>0</v>
      </c>
      <c r="DJ26" s="111">
        <f t="shared" ref="DJ26" si="663">IF(GD26&gt;0,IF(AND(DI24=0,DJ24=0),IF(DI26&lt;=$AQ$6,IF(SUM(DJ11:DJ24)&lt;&gt;$AQ$6,DI26,0),$AQ$6),IF(DI24&lt;&gt;$AP$24,IF(AND(DI26&lt;$AQ$6,DJ24&lt;$AQ$6),IF($AQ$6-SUM(DJ11:DJ24)&gt;DI26,DI26,$AQ$6-SUM(DJ11:DJ24)),$AQ$6-DJ24),IF($AQ$6-SUM(DJ11:DJ24)&gt;DI26,DI26,IF(DI26=$AP$26,$AQ$6-SUM(DJ11:DJ24),0)))),0)</f>
        <v>0</v>
      </c>
      <c r="DL26" s="111">
        <f>'KALENDER PENDIDIKAN'!B98</f>
        <v>0</v>
      </c>
      <c r="DM26" s="111"/>
      <c r="DN26" s="111">
        <f>'KALENDER PENDIDIKAN'!C98</f>
        <v>0</v>
      </c>
      <c r="DO26" s="111"/>
      <c r="DP26" s="111">
        <f>'KALENDER PENDIDIKAN'!D98</f>
        <v>0</v>
      </c>
      <c r="DQ26" s="111"/>
      <c r="DR26" s="111">
        <f>'KALENDER PENDIDIKAN'!E98</f>
        <v>1</v>
      </c>
      <c r="DS26" s="111"/>
      <c r="DT26" s="111">
        <f>'KALENDER PENDIDIKAN'!F98</f>
        <v>1</v>
      </c>
      <c r="DU26" s="111"/>
      <c r="DV26" s="111">
        <f>'KALENDER PENDIDIKAN'!G98</f>
        <v>0</v>
      </c>
      <c r="DW26" s="111"/>
      <c r="DX26" s="111">
        <f>'KALENDER PENDIDIKAN'!H98</f>
        <v>0</v>
      </c>
      <c r="DY26" s="111"/>
      <c r="DZ26" s="111">
        <f>'KALENDER PENDIDIKAN'!I98</f>
        <v>1</v>
      </c>
      <c r="EA26" s="111"/>
      <c r="EB26" s="111">
        <f>'KALENDER PENDIDIKAN'!J98</f>
        <v>1</v>
      </c>
      <c r="EC26" s="111"/>
      <c r="ED26" s="111">
        <f>'KALENDER PENDIDIKAN'!K98</f>
        <v>1</v>
      </c>
      <c r="EE26" s="111"/>
      <c r="EF26" s="111">
        <f>'KALENDER PENDIDIKAN'!L98</f>
        <v>1</v>
      </c>
      <c r="EG26" s="111"/>
      <c r="EH26" s="111">
        <f>'KALENDER PENDIDIKAN'!M98</f>
        <v>0</v>
      </c>
      <c r="EI26" s="111"/>
      <c r="EJ26" s="111">
        <f>'KALENDER PENDIDIKAN'!N98</f>
        <v>1</v>
      </c>
      <c r="EK26" s="111"/>
      <c r="EL26" s="111">
        <f>'KALENDER PENDIDIKAN'!O98</f>
        <v>1</v>
      </c>
      <c r="EM26" s="111"/>
      <c r="EN26" s="111">
        <f>'KALENDER PENDIDIKAN'!P98</f>
        <v>0</v>
      </c>
      <c r="EO26" s="111"/>
      <c r="EP26" s="111">
        <f>'KALENDER PENDIDIKAN'!Q98</f>
        <v>1</v>
      </c>
      <c r="EQ26" s="111"/>
      <c r="ER26" s="111">
        <f>'KALENDER PENDIDIKAN'!R98</f>
        <v>1</v>
      </c>
      <c r="ES26" s="111"/>
      <c r="ET26" s="111">
        <f>'KALENDER PENDIDIKAN'!S98</f>
        <v>0</v>
      </c>
      <c r="EU26" s="111"/>
      <c r="EV26" s="111">
        <f>'KALENDER PENDIDIKAN'!T98</f>
        <v>0</v>
      </c>
      <c r="EW26" s="111"/>
      <c r="EX26" s="111">
        <f>'KALENDER PENDIDIKAN'!U98</f>
        <v>1</v>
      </c>
      <c r="EY26" s="111"/>
      <c r="EZ26" s="111">
        <f>'KALENDER PENDIDIKAN'!V98</f>
        <v>1</v>
      </c>
      <c r="FA26" s="111"/>
      <c r="FB26" s="111">
        <f>'KALENDER PENDIDIKAN'!W98</f>
        <v>1</v>
      </c>
      <c r="FC26" s="111"/>
      <c r="FD26" s="111">
        <f>'KALENDER PENDIDIKAN'!X98</f>
        <v>1</v>
      </c>
      <c r="FE26" s="111"/>
      <c r="FF26" s="111">
        <f>'KALENDER PENDIDIKAN'!Y98</f>
        <v>0</v>
      </c>
      <c r="FG26" s="111"/>
      <c r="FH26" s="111">
        <f>'KALENDER PENDIDIKAN'!Z98</f>
        <v>1</v>
      </c>
      <c r="FI26" s="111"/>
      <c r="FJ26" s="111">
        <f>'KALENDER PENDIDIKAN'!AA98</f>
        <v>1</v>
      </c>
      <c r="FK26" s="111"/>
      <c r="FL26" s="111">
        <f>'KALENDER PENDIDIKAN'!AB98</f>
        <v>1</v>
      </c>
      <c r="FM26" s="111"/>
      <c r="FN26" s="111">
        <f>'KALENDER PENDIDIKAN'!AC98</f>
        <v>1</v>
      </c>
      <c r="FO26" s="111"/>
      <c r="FP26" s="111">
        <f>'KALENDER PENDIDIKAN'!AD98</f>
        <v>0</v>
      </c>
      <c r="FQ26" s="111"/>
      <c r="FR26" s="111">
        <f>'KALENDER PENDIDIKAN'!AE98</f>
        <v>0</v>
      </c>
      <c r="FS26" s="111"/>
      <c r="FT26" s="111">
        <f>'KALENDER PENDIDIKAN'!AF98</f>
        <v>0</v>
      </c>
      <c r="FU26" s="111"/>
      <c r="FV26" s="111">
        <f>'KALENDER PENDIDIKAN'!AG98</f>
        <v>0</v>
      </c>
      <c r="FW26" s="111"/>
      <c r="FX26" s="111">
        <f>'KALENDER PENDIDIKAN'!AH98</f>
        <v>0</v>
      </c>
      <c r="FY26" s="111"/>
      <c r="FZ26" s="111">
        <f>'KALENDER PENDIDIKAN'!AI98</f>
        <v>0</v>
      </c>
      <c r="GA26" s="111"/>
      <c r="GB26" s="111">
        <f>'KALENDER PENDIDIKAN'!AJ98</f>
        <v>0</v>
      </c>
      <c r="GC26" s="111"/>
      <c r="GD26" s="111">
        <f>'KALENDER PENDIDIKAN'!AK98</f>
        <v>0</v>
      </c>
      <c r="GE26" s="111"/>
      <c r="GF26" s="111">
        <v>16</v>
      </c>
      <c r="GH26" s="103" t="str">
        <f t="shared" si="107"/>
        <v>Hide</v>
      </c>
    </row>
    <row r="27" spans="1:190" x14ac:dyDescent="0.35">
      <c r="A27" s="442" t="str">
        <f>PROTA!C26</f>
        <v/>
      </c>
      <c r="B27" s="442"/>
      <c r="C27" s="118" t="str">
        <f>PROTA!E26</f>
        <v/>
      </c>
      <c r="D27" s="132" t="str">
        <f t="shared" si="71"/>
        <v/>
      </c>
      <c r="E27" s="132" t="str">
        <f t="shared" si="72"/>
        <v/>
      </c>
      <c r="F27" s="132" t="str">
        <f t="shared" si="73"/>
        <v/>
      </c>
      <c r="G27" s="132" t="str">
        <f t="shared" si="74"/>
        <v/>
      </c>
      <c r="H27" s="132" t="str">
        <f t="shared" si="75"/>
        <v/>
      </c>
      <c r="I27" s="132" t="str">
        <f t="shared" si="76"/>
        <v/>
      </c>
      <c r="J27" s="132" t="str">
        <f t="shared" si="77"/>
        <v/>
      </c>
      <c r="K27" s="132" t="str">
        <f t="shared" si="78"/>
        <v/>
      </c>
      <c r="L27" s="132" t="str">
        <f t="shared" si="79"/>
        <v/>
      </c>
      <c r="M27" s="132" t="str">
        <f t="shared" si="80"/>
        <v/>
      </c>
      <c r="N27" s="132" t="str">
        <f t="shared" si="81"/>
        <v/>
      </c>
      <c r="O27" s="132" t="str">
        <f t="shared" si="82"/>
        <v/>
      </c>
      <c r="P27" s="132" t="str">
        <f t="shared" si="83"/>
        <v/>
      </c>
      <c r="Q27" s="132" t="str">
        <f t="shared" si="84"/>
        <v/>
      </c>
      <c r="R27" s="132" t="str">
        <f t="shared" si="85"/>
        <v/>
      </c>
      <c r="S27" s="132" t="str">
        <f t="shared" si="86"/>
        <v/>
      </c>
      <c r="T27" s="132" t="str">
        <f t="shared" si="87"/>
        <v/>
      </c>
      <c r="U27" s="132" t="str">
        <f t="shared" si="88"/>
        <v/>
      </c>
      <c r="V27" s="132" t="str">
        <f t="shared" si="89"/>
        <v/>
      </c>
      <c r="W27" s="132" t="str">
        <f t="shared" si="90"/>
        <v/>
      </c>
      <c r="X27" s="132" t="str">
        <f t="shared" si="91"/>
        <v/>
      </c>
      <c r="Y27" s="132" t="str">
        <f t="shared" si="92"/>
        <v/>
      </c>
      <c r="Z27" s="132" t="str">
        <f t="shared" si="93"/>
        <v/>
      </c>
      <c r="AA27" s="132" t="str">
        <f t="shared" si="94"/>
        <v/>
      </c>
      <c r="AB27" s="132" t="str">
        <f t="shared" si="95"/>
        <v/>
      </c>
      <c r="AC27" s="132" t="str">
        <f t="shared" si="96"/>
        <v/>
      </c>
      <c r="AD27" s="132" t="str">
        <f t="shared" si="97"/>
        <v/>
      </c>
      <c r="AE27" s="132" t="str">
        <f t="shared" si="98"/>
        <v/>
      </c>
      <c r="AF27" s="132" t="str">
        <f t="shared" si="99"/>
        <v/>
      </c>
      <c r="AG27" s="132" t="str">
        <f t="shared" si="100"/>
        <v/>
      </c>
      <c r="AH27" s="132" t="str">
        <f t="shared" si="101"/>
        <v/>
      </c>
      <c r="AI27" s="132" t="str">
        <f t="shared" si="102"/>
        <v/>
      </c>
      <c r="AJ27" s="132" t="str">
        <f t="shared" si="103"/>
        <v/>
      </c>
      <c r="AK27" s="132" t="str">
        <f t="shared" si="104"/>
        <v/>
      </c>
      <c r="AL27" s="132" t="str">
        <f t="shared" si="105"/>
        <v/>
      </c>
      <c r="AM27" s="132" t="str">
        <f t="shared" si="106"/>
        <v/>
      </c>
      <c r="AN27" s="40"/>
      <c r="AO27" s="21"/>
      <c r="AP27">
        <f t="shared" si="0"/>
        <v>0</v>
      </c>
      <c r="AQ27" s="111">
        <f t="shared" si="1"/>
        <v>0</v>
      </c>
      <c r="AR27" s="111">
        <f>IF(DL27&gt;0,IF(AND(AQ26=0,AR26=0),IF(AQ27&lt;=$AQ$6,IF(SUM(AR11:AR26)&lt;&gt;$AQ$6,AQ27,0),$AQ$6),IF(AQ26&lt;&gt;$AP$26,IF(AND(AQ27&lt;$AQ$6,AR26&lt;$AQ$6),IF($AQ$6-SUM(AR11:AR26)&gt;AQ27,AQ27,$AQ$6-SUM(AR11:AR26)),$AQ$6-AR26),IF($AQ$6-SUM(AR11:AR26)&gt;AQ27,AQ27,IF(AQ27=$AP$27,$AQ$6-SUM(AR11:AR26),0)))),0)</f>
        <v>0</v>
      </c>
      <c r="AS27" s="111">
        <f t="shared" ref="AS27:AS33" si="664">AQ27-AR27</f>
        <v>0</v>
      </c>
      <c r="AT27" s="111">
        <f t="shared" ref="AT27" si="665">IF(DN27&gt;0,IF(AND(AS26=0,AT26=0),IF(AS27&lt;=$AQ$6,IF(SUM(AT11:AT26)&lt;&gt;$AQ$6,AS27,0),$AQ$6),IF(AS26&lt;&gt;$AP$26,IF(AND(AS27&lt;$AQ$6,AT26&lt;$AQ$6),IF($AQ$6-SUM(AT11:AT26)&gt;AS27,AS27,$AQ$6-SUM(AT11:AT26)),$AQ$6-AT26),IF($AQ$6-SUM(AT11:AT26)&gt;AS27,AS27,IF(AS27=$AP$27,$AQ$6-SUM(AT11:AT26),0)))),0)</f>
        <v>0</v>
      </c>
      <c r="AU27" s="111">
        <f t="shared" ref="AU27" si="666">AS27-AT27</f>
        <v>0</v>
      </c>
      <c r="AV27" s="111">
        <f t="shared" ref="AV27" si="667">IF(DP27&gt;0,IF(AND(AU26=0,AV26=0),IF(AU27&lt;=$AQ$6,IF(SUM(AV11:AV26)&lt;&gt;$AQ$6,AU27,0),$AQ$6),IF(AU26&lt;&gt;$AP$26,IF(AND(AU27&lt;$AQ$6,AV26&lt;$AQ$6),IF($AQ$6-SUM(AV11:AV26)&gt;AU27,AU27,$AQ$6-SUM(AV11:AV26)),$AQ$6-AV26),IF($AQ$6-SUM(AV11:AV26)&gt;AU27,AU27,IF(AU27=$AP$27,$AQ$6-SUM(AV11:AV26),0)))),0)</f>
        <v>0</v>
      </c>
      <c r="AW27" s="111">
        <f t="shared" ref="AW27" si="668">AU27-AV27</f>
        <v>0</v>
      </c>
      <c r="AX27" s="111">
        <f t="shared" ref="AX27" si="669">IF(DR27&gt;0,IF(AND(AW26=0,AX26=0),IF(AW27&lt;=$AQ$6,IF(SUM(AX11:AX26)&lt;&gt;$AQ$6,AW27,0),$AQ$6),IF(AW26&lt;&gt;$AP$26,IF(AND(AW27&lt;$AQ$6,AX26&lt;$AQ$6),IF($AQ$6-SUM(AX11:AX26)&gt;AW27,AW27,$AQ$6-SUM(AX11:AX26)),$AQ$6-AX26),IF($AQ$6-SUM(AX11:AX26)&gt;AW27,AW27,IF(AW27=$AP$27,$AQ$6-SUM(AX11:AX26),0)))),0)</f>
        <v>0</v>
      </c>
      <c r="AY27" s="111">
        <f t="shared" ref="AY27" si="670">AW27-AX27</f>
        <v>0</v>
      </c>
      <c r="AZ27" s="111">
        <f t="shared" ref="AZ27" si="671">IF(DT27&gt;0,IF(AND(AY26=0,AZ26=0),IF(AY27&lt;=$AQ$6,IF(SUM(AZ11:AZ26)&lt;&gt;$AQ$6,AY27,0),$AQ$6),IF(AY26&lt;&gt;$AP$26,IF(AND(AY27&lt;$AQ$6,AZ26&lt;$AQ$6),IF($AQ$6-SUM(AZ11:AZ26)&gt;AY27,AY27,$AQ$6-SUM(AZ11:AZ26)),$AQ$6-AZ26),IF($AQ$6-SUM(AZ11:AZ26)&gt;AY27,AY27,IF(AY27=$AP$27,$AQ$6-SUM(AZ11:AZ26),0)))),0)</f>
        <v>0</v>
      </c>
      <c r="BA27" s="111">
        <f t="shared" ref="BA27" si="672">AY27-AZ27</f>
        <v>0</v>
      </c>
      <c r="BB27" s="111">
        <f t="shared" ref="BB27" si="673">IF(DV27&gt;0,IF(AND(BA26=0,BB26=0),IF(BA27&lt;=$AQ$6,IF(SUM(BB11:BB26)&lt;&gt;$AQ$6,BA27,0),$AQ$6),IF(BA26&lt;&gt;$AP$26,IF(AND(BA27&lt;$AQ$6,BB26&lt;$AQ$6),IF($AQ$6-SUM(BB11:BB26)&gt;BA27,BA27,$AQ$6-SUM(BB11:BB26)),$AQ$6-BB26),IF($AQ$6-SUM(BB11:BB26)&gt;BA27,BA27,IF(BA27=$AP$27,$AQ$6-SUM(BB11:BB26),0)))),0)</f>
        <v>0</v>
      </c>
      <c r="BC27" s="111">
        <f t="shared" ref="BC27" si="674">BA27-BB27</f>
        <v>0</v>
      </c>
      <c r="BD27" s="111">
        <f t="shared" ref="BD27" si="675">IF(DX27&gt;0,IF(AND(BC26=0,BD26=0),IF(BC27&lt;=$AQ$6,IF(SUM(BD11:BD26)&lt;&gt;$AQ$6,BC27,0),$AQ$6),IF(BC26&lt;&gt;$AP$26,IF(AND(BC27&lt;$AQ$6,BD26&lt;$AQ$6),IF($AQ$6-SUM(BD11:BD26)&gt;BC27,BC27,$AQ$6-SUM(BD11:BD26)),$AQ$6-BD26),IF($AQ$6-SUM(BD11:BD26)&gt;BC27,BC27,IF(BC27=$AP$27,$AQ$6-SUM(BD11:BD26),0)))),0)</f>
        <v>0</v>
      </c>
      <c r="BE27" s="111">
        <f t="shared" ref="BE27" si="676">BC27-BD27</f>
        <v>0</v>
      </c>
      <c r="BF27" s="111">
        <f t="shared" ref="BF27" si="677">IF(DZ27&gt;0,IF(AND(BE26=0,BF26=0),IF(BE27&lt;=$AQ$6,IF(SUM(BF11:BF26)&lt;&gt;$AQ$6,BE27,0),$AQ$6),IF(BE26&lt;&gt;$AP$26,IF(AND(BE27&lt;$AQ$6,BF26&lt;$AQ$6),IF($AQ$6-SUM(BF11:BF26)&gt;BE27,BE27,$AQ$6-SUM(BF11:BF26)),$AQ$6-BF26),IF($AQ$6-SUM(BF11:BF26)&gt;BE27,BE27,IF(BE27=$AP$27,$AQ$6-SUM(BF11:BF26),0)))),0)</f>
        <v>0</v>
      </c>
      <c r="BG27" s="111">
        <f t="shared" ref="BG27" si="678">BE27-BF27</f>
        <v>0</v>
      </c>
      <c r="BH27" s="111">
        <f t="shared" ref="BH27" si="679">IF(EB27&gt;0,IF(AND(BG26=0,BH26=0),IF(BG27&lt;=$AQ$6,IF(SUM(BH11:BH26)&lt;&gt;$AQ$6,BG27,0),$AQ$6),IF(BG26&lt;&gt;$AP$26,IF(AND(BG27&lt;$AQ$6,BH26&lt;$AQ$6),IF($AQ$6-SUM(BH11:BH26)&gt;BG27,BG27,$AQ$6-SUM(BH11:BH26)),$AQ$6-BH26),IF($AQ$6-SUM(BH11:BH26)&gt;BG27,BG27,IF(BG27=$AP$27,$AQ$6-SUM(BH11:BH26),0)))),0)</f>
        <v>0</v>
      </c>
      <c r="BI27" s="111">
        <f t="shared" ref="BI27" si="680">BG27-BH27</f>
        <v>0</v>
      </c>
      <c r="BJ27" s="111">
        <f t="shared" ref="BJ27" si="681">IF(ED27&gt;0,IF(AND(BI26=0,BJ26=0),IF(BI27&lt;=$AQ$6,IF(SUM(BJ11:BJ26)&lt;&gt;$AQ$6,BI27,0),$AQ$6),IF(BI26&lt;&gt;$AP$26,IF(AND(BI27&lt;$AQ$6,BJ26&lt;$AQ$6),IF($AQ$6-SUM(BJ11:BJ26)&gt;BI27,BI27,$AQ$6-SUM(BJ11:BJ26)),$AQ$6-BJ26),IF($AQ$6-SUM(BJ11:BJ26)&gt;BI27,BI27,IF(BI27=$AP$27,$AQ$6-SUM(BJ11:BJ26),0)))),0)</f>
        <v>0</v>
      </c>
      <c r="BK27" s="111">
        <f t="shared" ref="BK27" si="682">BI27-BJ27</f>
        <v>0</v>
      </c>
      <c r="BL27" s="111">
        <f t="shared" ref="BL27" si="683">IF(EF27&gt;0,IF(AND(BK26=0,BL26=0),IF(BK27&lt;=$AQ$6,IF(SUM(BL11:BL26)&lt;&gt;$AQ$6,BK27,0),$AQ$6),IF(BK26&lt;&gt;$AP$26,IF(AND(BK27&lt;$AQ$6,BL26&lt;$AQ$6),IF($AQ$6-SUM(BL11:BL26)&gt;BK27,BK27,$AQ$6-SUM(BL11:BL26)),$AQ$6-BL26),IF($AQ$6-SUM(BL11:BL26)&gt;BK27,BK27,IF(BK27=$AP$27,$AQ$6-SUM(BL11:BL26),0)))),0)</f>
        <v>0</v>
      </c>
      <c r="BM27" s="111">
        <f t="shared" ref="BM27" si="684">BK27-BL27</f>
        <v>0</v>
      </c>
      <c r="BN27" s="111">
        <f t="shared" ref="BN27" si="685">IF(EH27&gt;0,IF(AND(BM26=0,BN26=0),IF(BM27&lt;=$AQ$6,IF(SUM(BN11:BN26)&lt;&gt;$AQ$6,BM27,0),$AQ$6),IF(BM26&lt;&gt;$AP$26,IF(AND(BM27&lt;$AQ$6,BN26&lt;$AQ$6),IF($AQ$6-SUM(BN11:BN26)&gt;BM27,BM27,$AQ$6-SUM(BN11:BN26)),$AQ$6-BN26),IF($AQ$6-SUM(BN11:BN26)&gt;BM27,BM27,IF(BM27=$AP$27,$AQ$6-SUM(BN11:BN26),0)))),0)</f>
        <v>0</v>
      </c>
      <c r="BO27" s="111">
        <f t="shared" ref="BO27" si="686">BM27-BN27</f>
        <v>0</v>
      </c>
      <c r="BP27" s="111">
        <f t="shared" ref="BP27" si="687">IF(EJ27&gt;0,IF(AND(BO26=0,BP26=0),IF(BO27&lt;=$AQ$6,IF(SUM(BP11:BP26)&lt;&gt;$AQ$6,BO27,0),$AQ$6),IF(BO26&lt;&gt;$AP$26,IF(AND(BO27&lt;$AQ$6,BP26&lt;$AQ$6),IF($AQ$6-SUM(BP11:BP26)&gt;BO27,BO27,$AQ$6-SUM(BP11:BP26)),$AQ$6-BP26),IF($AQ$6-SUM(BP11:BP26)&gt;BO27,BO27,IF(BO27=$AP$27,$AQ$6-SUM(BP11:BP26),0)))),0)</f>
        <v>0</v>
      </c>
      <c r="BQ27" s="111">
        <f t="shared" ref="BQ27" si="688">BO27-BP27</f>
        <v>0</v>
      </c>
      <c r="BR27" s="111">
        <f t="shared" ref="BR27" si="689">IF(EL27&gt;0,IF(AND(BQ26=0,BR26=0),IF(BQ27&lt;=$AQ$6,IF(SUM(BR11:BR26)&lt;&gt;$AQ$6,BQ27,0),$AQ$6),IF(BQ26&lt;&gt;$AP$26,IF(AND(BQ27&lt;$AQ$6,BR26&lt;$AQ$6),IF($AQ$6-SUM(BR11:BR26)&gt;BQ27,BQ27,$AQ$6-SUM(BR11:BR26)),$AQ$6-BR26),IF($AQ$6-SUM(BR11:BR26)&gt;BQ27,BQ27,IF(BQ27=$AP$27,$AQ$6-SUM(BR11:BR26),0)))),0)</f>
        <v>0</v>
      </c>
      <c r="BS27" s="111">
        <f t="shared" ref="BS27" si="690">BQ27-BR27</f>
        <v>0</v>
      </c>
      <c r="BT27" s="111">
        <f t="shared" ref="BT27" si="691">IF(EN27&gt;0,IF(AND(BS26=0,BT26=0),IF(BS27&lt;=$AQ$6,IF(SUM(BT11:BT26)&lt;&gt;$AQ$6,BS27,0),$AQ$6),IF(BS26&lt;&gt;$AP$26,IF(AND(BS27&lt;$AQ$6,BT26&lt;$AQ$6),IF($AQ$6-SUM(BT11:BT26)&gt;BS27,BS27,$AQ$6-SUM(BT11:BT26)),$AQ$6-BT26),IF($AQ$6-SUM(BT11:BT26)&gt;BS27,BS27,IF(BS27=$AP$27,$AQ$6-SUM(BT11:BT26),0)))),0)</f>
        <v>0</v>
      </c>
      <c r="BU27" s="111">
        <f t="shared" ref="BU27" si="692">BS27-BT27</f>
        <v>0</v>
      </c>
      <c r="BV27" s="111">
        <f t="shared" ref="BV27" si="693">IF(EP27&gt;0,IF(AND(BU26=0,BV26=0),IF(BU27&lt;=$AQ$6,IF(SUM(BV11:BV26)&lt;&gt;$AQ$6,BU27,0),$AQ$6),IF(BU26&lt;&gt;$AP$26,IF(AND(BU27&lt;$AQ$6,BV26&lt;$AQ$6),IF($AQ$6-SUM(BV11:BV26)&gt;BU27,BU27,$AQ$6-SUM(BV11:BV26)),$AQ$6-BV26),IF($AQ$6-SUM(BV11:BV26)&gt;BU27,BU27,IF(BU27=$AP$27,$AQ$6-SUM(BV11:BV26),0)))),0)</f>
        <v>0</v>
      </c>
      <c r="BW27" s="111">
        <f t="shared" ref="BW27" si="694">BU27-BV27</f>
        <v>0</v>
      </c>
      <c r="BX27" s="111">
        <f t="shared" ref="BX27" si="695">IF(ER27&gt;0,IF(AND(BW26=0,BX26=0),IF(BW27&lt;=$AQ$6,IF(SUM(BX11:BX26)&lt;&gt;$AQ$6,BW27,0),$AQ$6),IF(BW26&lt;&gt;$AP$26,IF(AND(BW27&lt;$AQ$6,BX26&lt;$AQ$6),IF($AQ$6-SUM(BX11:BX26)&gt;BW27,BW27,$AQ$6-SUM(BX11:BX26)),$AQ$6-BX26),IF($AQ$6-SUM(BX11:BX26)&gt;BW27,BW27,IF(BW27=$AP$27,$AQ$6-SUM(BX11:BX26),0)))),0)</f>
        <v>0</v>
      </c>
      <c r="BY27" s="111">
        <f t="shared" ref="BY27" si="696">BW27-BX27</f>
        <v>0</v>
      </c>
      <c r="BZ27" s="111">
        <f t="shared" ref="BZ27" si="697">IF(ET27&gt;0,IF(AND(BY26=0,BZ26=0),IF(BY27&lt;=$AQ$6,IF(SUM(BZ11:BZ26)&lt;&gt;$AQ$6,BY27,0),$AQ$6),IF(BY26&lt;&gt;$AP$26,IF(AND(BY27&lt;$AQ$6,BZ26&lt;$AQ$6),IF($AQ$6-SUM(BZ11:BZ26)&gt;BY27,BY27,$AQ$6-SUM(BZ11:BZ26)),$AQ$6-BZ26),IF($AQ$6-SUM(BZ11:BZ26)&gt;BY27,BY27,IF(BY27=$AP$27,$AQ$6-SUM(BZ11:BZ26),0)))),0)</f>
        <v>0</v>
      </c>
      <c r="CA27" s="111">
        <f t="shared" ref="CA27" si="698">BY27-BZ27</f>
        <v>0</v>
      </c>
      <c r="CB27" s="111">
        <f t="shared" ref="CB27" si="699">IF(EV27&gt;0,IF(AND(CA26=0,CB26=0),IF(CA27&lt;=$AQ$6,IF(SUM(CB11:CB26)&lt;&gt;$AQ$6,CA27,0),$AQ$6),IF(CA26&lt;&gt;$AP$26,IF(AND(CA27&lt;$AQ$6,CB26&lt;$AQ$6),IF($AQ$6-SUM(CB11:CB26)&gt;CA27,CA27,$AQ$6-SUM(CB11:CB26)),$AQ$6-CB26),IF($AQ$6-SUM(CB11:CB26)&gt;CA27,CA27,IF(CA27=$AP$27,$AQ$6-SUM(CB11:CB26),0)))),0)</f>
        <v>0</v>
      </c>
      <c r="CC27" s="111">
        <f t="shared" ref="CC27" si="700">CA27-CB27</f>
        <v>0</v>
      </c>
      <c r="CD27" s="111">
        <f t="shared" ref="CD27" si="701">IF(EX27&gt;0,IF(AND(CC26=0,CD26=0),IF(CC27&lt;=$AQ$6,IF(SUM(CD11:CD26)&lt;&gt;$AQ$6,CC27,0),$AQ$6),IF(CC26&lt;&gt;$AP$26,IF(AND(CC27&lt;$AQ$6,CD26&lt;$AQ$6),IF($AQ$6-SUM(CD11:CD26)&gt;CC27,CC27,$AQ$6-SUM(CD11:CD26)),$AQ$6-CD26),IF($AQ$6-SUM(CD11:CD26)&gt;CC27,CC27,IF(CC27=$AP$27,$AQ$6-SUM(CD11:CD26),0)))),0)</f>
        <v>0</v>
      </c>
      <c r="CE27" s="111">
        <f t="shared" ref="CE27" si="702">CC27-CD27</f>
        <v>0</v>
      </c>
      <c r="CF27" s="111">
        <f t="shared" ref="CF27" si="703">IF(EZ27&gt;0,IF(AND(CE26=0,CF26=0),IF(CE27&lt;=$AQ$6,IF(SUM(CF11:CF26)&lt;&gt;$AQ$6,CE27,0),$AQ$6),IF(CE26&lt;&gt;$AP$26,IF(AND(CE27&lt;$AQ$6,CF26&lt;$AQ$6),IF($AQ$6-SUM(CF11:CF26)&gt;CE27,CE27,$AQ$6-SUM(CF11:CF26)),$AQ$6-CF26),IF($AQ$6-SUM(CF11:CF26)&gt;CE27,CE27,IF(CE27=$AP$27,$AQ$6-SUM(CF11:CF26),0)))),0)</f>
        <v>0</v>
      </c>
      <c r="CG27" s="111">
        <f t="shared" ref="CG27" si="704">CE27-CF27</f>
        <v>0</v>
      </c>
      <c r="CH27" s="111">
        <f t="shared" ref="CH27" si="705">IF(FB27&gt;0,IF(AND(CG26=0,CH26=0),IF(CG27&lt;=$AQ$6,IF(SUM(CH11:CH26)&lt;&gt;$AQ$6,CG27,0),$AQ$6),IF(CG26&lt;&gt;$AP$26,IF(AND(CG27&lt;$AQ$6,CH26&lt;$AQ$6),IF($AQ$6-SUM(CH11:CH26)&gt;CG27,CG27,$AQ$6-SUM(CH11:CH26)),$AQ$6-CH26),IF($AQ$6-SUM(CH11:CH26)&gt;CG27,CG27,IF(CG27=$AP$27,$AQ$6-SUM(CH11:CH26),0)))),0)</f>
        <v>0</v>
      </c>
      <c r="CI27" s="111">
        <f t="shared" ref="CI27" si="706">CG27-CH27</f>
        <v>0</v>
      </c>
      <c r="CJ27" s="111">
        <f t="shared" ref="CJ27" si="707">IF(FD27&gt;0,IF(AND(CI26=0,CJ26=0),IF(CI27&lt;=$AQ$6,IF(SUM(CJ11:CJ26)&lt;&gt;$AQ$6,CI27,0),$AQ$6),IF(CI26&lt;&gt;$AP$26,IF(AND(CI27&lt;$AQ$6,CJ26&lt;$AQ$6),IF($AQ$6-SUM(CJ11:CJ26)&gt;CI27,CI27,$AQ$6-SUM(CJ11:CJ26)),$AQ$6-CJ26),IF($AQ$6-SUM(CJ11:CJ26)&gt;CI27,CI27,IF(CI27=$AP$27,$AQ$6-SUM(CJ11:CJ26),0)))),0)</f>
        <v>0</v>
      </c>
      <c r="CK27" s="111">
        <f t="shared" ref="CK27" si="708">CI27-CJ27</f>
        <v>0</v>
      </c>
      <c r="CL27" s="111">
        <f t="shared" ref="CL27" si="709">IF(FF27&gt;0,IF(AND(CK26=0,CL26=0),IF(CK27&lt;=$AQ$6,IF(SUM(CL11:CL26)&lt;&gt;$AQ$6,CK27,0),$AQ$6),IF(CK26&lt;&gt;$AP$26,IF(AND(CK27&lt;$AQ$6,CL26&lt;$AQ$6),IF($AQ$6-SUM(CL11:CL26)&gt;CK27,CK27,$AQ$6-SUM(CL11:CL26)),$AQ$6-CL26),IF($AQ$6-SUM(CL11:CL26)&gt;CK27,CK27,IF(CK27=$AP$27,$AQ$6-SUM(CL11:CL26),0)))),0)</f>
        <v>0</v>
      </c>
      <c r="CM27" s="111">
        <f t="shared" ref="CM27" si="710">CK27-CL27</f>
        <v>0</v>
      </c>
      <c r="CN27" s="111">
        <f t="shared" ref="CN27" si="711">IF(FH27&gt;0,IF(AND(CM26=0,CN26=0),IF(CM27&lt;=$AQ$6,IF(SUM(CN11:CN26)&lt;&gt;$AQ$6,CM27,0),$AQ$6),IF(CM26&lt;&gt;$AP$26,IF(AND(CM27&lt;$AQ$6,CN26&lt;$AQ$6),IF($AQ$6-SUM(CN11:CN26)&gt;CM27,CM27,$AQ$6-SUM(CN11:CN26)),$AQ$6-CN26),IF($AQ$6-SUM(CN11:CN26)&gt;CM27,CM27,IF(CM27=$AP$27,$AQ$6-SUM(CN11:CN26),0)))),0)</f>
        <v>0</v>
      </c>
      <c r="CO27" s="111">
        <f t="shared" ref="CO27" si="712">CM27-CN27</f>
        <v>0</v>
      </c>
      <c r="CP27" s="111">
        <f t="shared" ref="CP27" si="713">IF(FJ27&gt;0,IF(AND(CO26=0,CP26=0),IF(CO27&lt;=$AQ$6,IF(SUM(CP11:CP26)&lt;&gt;$AQ$6,CO27,0),$AQ$6),IF(CO26&lt;&gt;$AP$26,IF(AND(CO27&lt;$AQ$6,CP26&lt;$AQ$6),IF($AQ$6-SUM(CP11:CP26)&gt;CO27,CO27,$AQ$6-SUM(CP11:CP26)),$AQ$6-CP26),IF($AQ$6-SUM(CP11:CP26)&gt;CO27,CO27,IF(CO27=$AP$27,$AQ$6-SUM(CP11:CP26),0)))),0)</f>
        <v>0</v>
      </c>
      <c r="CQ27" s="111">
        <f t="shared" ref="CQ27" si="714">CO27-CP27</f>
        <v>0</v>
      </c>
      <c r="CR27" s="111">
        <f t="shared" ref="CR27" si="715">IF(FL27&gt;0,IF(AND(CQ26=0,CR26=0),IF(CQ27&lt;=$AQ$6,IF(SUM(CR11:CR26)&lt;&gt;$AQ$6,CQ27,0),$AQ$6),IF(CQ26&lt;&gt;$AP$26,IF(AND(CQ27&lt;$AQ$6,CR26&lt;$AQ$6),IF($AQ$6-SUM(CR11:CR26)&gt;CQ27,CQ27,$AQ$6-SUM(CR11:CR26)),$AQ$6-CR26),IF($AQ$6-SUM(CR11:CR26)&gt;CQ27,CQ27,IF(CQ27=$AP$27,$AQ$6-SUM(CR11:CR26),0)))),0)</f>
        <v>0</v>
      </c>
      <c r="CS27" s="111">
        <f t="shared" ref="CS27" si="716">CQ27-CR27</f>
        <v>0</v>
      </c>
      <c r="CT27" s="111">
        <f t="shared" ref="CT27" si="717">IF(FN27&gt;0,IF(AND(CS26=0,CT26=0),IF(CS27&lt;=$AQ$6,IF(SUM(CT11:CT26)&lt;&gt;$AQ$6,CS27,0),$AQ$6),IF(CS26&lt;&gt;$AP$26,IF(AND(CS27&lt;$AQ$6,CT26&lt;$AQ$6),IF($AQ$6-SUM(CT11:CT26)&gt;CS27,CS27,$AQ$6-SUM(CT11:CT26)),$AQ$6-CT26),IF($AQ$6-SUM(CT11:CT26)&gt;CS27,CS27,IF(CS27=$AP$27,$AQ$6-SUM(CT11:CT26),0)))),0)</f>
        <v>0</v>
      </c>
      <c r="CU27" s="111">
        <f t="shared" ref="CU27" si="718">CS27-CT27</f>
        <v>0</v>
      </c>
      <c r="CV27" s="111">
        <f t="shared" ref="CV27" si="719">IF(FP27&gt;0,IF(AND(CU26=0,CV26=0),IF(CU27&lt;=$AQ$6,IF(SUM(CV11:CV26)&lt;&gt;$AQ$6,CU27,0),$AQ$6),IF(CU26&lt;&gt;$AP$26,IF(AND(CU27&lt;$AQ$6,CV26&lt;$AQ$6),IF($AQ$6-SUM(CV11:CV26)&gt;CU27,CU27,$AQ$6-SUM(CV11:CV26)),$AQ$6-CV26),IF($AQ$6-SUM(CV11:CV26)&gt;CU27,CU27,IF(CU27=$AP$27,$AQ$6-SUM(CV11:CV26),0)))),0)</f>
        <v>0</v>
      </c>
      <c r="CW27" s="111">
        <f t="shared" ref="CW27" si="720">CU27-CV27</f>
        <v>0</v>
      </c>
      <c r="CX27" s="111">
        <f t="shared" ref="CX27" si="721">IF(FR27&gt;0,IF(AND(CW26=0,CX26=0),IF(CW27&lt;=$AQ$6,IF(SUM(CX11:CX26)&lt;&gt;$AQ$6,CW27,0),$AQ$6),IF(CW26&lt;&gt;$AP$26,IF(AND(CW27&lt;$AQ$6,CX26&lt;$AQ$6),IF($AQ$6-SUM(CX11:CX26)&gt;CW27,CW27,$AQ$6-SUM(CX11:CX26)),$AQ$6-CX26),IF($AQ$6-SUM(CX11:CX26)&gt;CW27,CW27,IF(CW27=$AP$27,$AQ$6-SUM(CX11:CX26),0)))),0)</f>
        <v>0</v>
      </c>
      <c r="CY27" s="111">
        <f t="shared" ref="CY27" si="722">CW27-CX27</f>
        <v>0</v>
      </c>
      <c r="CZ27" s="111">
        <f t="shared" ref="CZ27" si="723">IF(FT27&gt;0,IF(AND(CY26=0,CZ26=0),IF(CY27&lt;=$AQ$6,IF(SUM(CZ11:CZ26)&lt;&gt;$AQ$6,CY27,0),$AQ$6),IF(CY26&lt;&gt;$AP$26,IF(AND(CY27&lt;$AQ$6,CZ26&lt;$AQ$6),IF($AQ$6-SUM(CZ11:CZ26)&gt;CY27,CY27,$AQ$6-SUM(CZ11:CZ26)),$AQ$6-CZ26),IF($AQ$6-SUM(CZ11:CZ26)&gt;CY27,CY27,IF(CY27=$AP$27,$AQ$6-SUM(CZ11:CZ26),0)))),0)</f>
        <v>0</v>
      </c>
      <c r="DA27" s="111">
        <f t="shared" ref="DA27" si="724">CY27-CZ27</f>
        <v>0</v>
      </c>
      <c r="DB27" s="111">
        <f t="shared" ref="DB27" si="725">IF(FV27&gt;0,IF(AND(DA26=0,DB26=0),IF(DA27&lt;=$AQ$6,IF(SUM(DB11:DB26)&lt;&gt;$AQ$6,DA27,0),$AQ$6),IF(DA26&lt;&gt;$AP$26,IF(AND(DA27&lt;$AQ$6,DB26&lt;$AQ$6),IF($AQ$6-SUM(DB11:DB26)&gt;DA27,DA27,$AQ$6-SUM(DB11:DB26)),$AQ$6-DB26),IF($AQ$6-SUM(DB11:DB26)&gt;DA27,DA27,IF(DA27=$AP$27,$AQ$6-SUM(DB11:DB26),0)))),0)</f>
        <v>0</v>
      </c>
      <c r="DC27" s="111">
        <f t="shared" ref="DC27" si="726">DA27-DB27</f>
        <v>0</v>
      </c>
      <c r="DD27" s="111">
        <f t="shared" ref="DD27" si="727">IF(FX27&gt;0,IF(AND(DC26=0,DD26=0),IF(DC27&lt;=$AQ$6,IF(SUM(DD11:DD26)&lt;&gt;$AQ$6,DC27,0),$AQ$6),IF(DC26&lt;&gt;$AP$26,IF(AND(DC27&lt;$AQ$6,DD26&lt;$AQ$6),IF($AQ$6-SUM(DD11:DD26)&gt;DC27,DC27,$AQ$6-SUM(DD11:DD26)),$AQ$6-DD26),IF($AQ$6-SUM(DD11:DD26)&gt;DC27,DC27,IF(DC27=$AP$27,$AQ$6-SUM(DD11:DD26),0)))),0)</f>
        <v>0</v>
      </c>
      <c r="DE27" s="111">
        <f t="shared" ref="DE27" si="728">DC27-DD27</f>
        <v>0</v>
      </c>
      <c r="DF27" s="111">
        <f t="shared" ref="DF27" si="729">IF(FZ27&gt;0,IF(AND(DE26=0,DF26=0),IF(DE27&lt;=$AQ$6,IF(SUM(DF11:DF26)&lt;&gt;$AQ$6,DE27,0),$AQ$6),IF(DE26&lt;&gt;$AP$26,IF(AND(DE27&lt;$AQ$6,DF26&lt;$AQ$6),IF($AQ$6-SUM(DF11:DF26)&gt;DE27,DE27,$AQ$6-SUM(DF11:DF26)),$AQ$6-DF26),IF($AQ$6-SUM(DF11:DF26)&gt;DE27,DE27,IF(DE27=$AP$27,$AQ$6-SUM(DF11:DF26),0)))),0)</f>
        <v>0</v>
      </c>
      <c r="DG27" s="111">
        <f t="shared" ref="DG27" si="730">DE27-DF27</f>
        <v>0</v>
      </c>
      <c r="DH27" s="111">
        <f t="shared" ref="DH27" si="731">IF(GB27&gt;0,IF(AND(DG26=0,DH26=0),IF(DG27&lt;=$AQ$6,IF(SUM(DH11:DH26)&lt;&gt;$AQ$6,DG27,0),$AQ$6),IF(DG26&lt;&gt;$AP$26,IF(AND(DG27&lt;$AQ$6,DH26&lt;$AQ$6),IF($AQ$6-SUM(DH11:DH26)&gt;DG27,DG27,$AQ$6-SUM(DH11:DH26)),$AQ$6-DH26),IF($AQ$6-SUM(DH11:DH26)&gt;DG27,DG27,IF(DG27=$AP$27,$AQ$6-SUM(DH11:DH26),0)))),0)</f>
        <v>0</v>
      </c>
      <c r="DI27" s="111">
        <f t="shared" ref="DI27" si="732">DG27-DH27</f>
        <v>0</v>
      </c>
      <c r="DJ27" s="111">
        <f t="shared" ref="DJ27" si="733">IF(GD27&gt;0,IF(AND(DI26=0,DJ26=0),IF(DI27&lt;=$AQ$6,IF(SUM(DJ11:DJ26)&lt;&gt;$AQ$6,DI27,0),$AQ$6),IF(DI26&lt;&gt;$AP$26,IF(AND(DI27&lt;$AQ$6,DJ26&lt;$AQ$6),IF($AQ$6-SUM(DJ11:DJ26)&gt;DI27,DI27,$AQ$6-SUM(DJ11:DJ26)),$AQ$6-DJ26),IF($AQ$6-SUM(DJ11:DJ26)&gt;DI27,DI27,IF(DI27=$AP$27,$AQ$6-SUM(DJ11:DJ26),0)))),0)</f>
        <v>0</v>
      </c>
      <c r="DL27" s="111">
        <f>'KALENDER PENDIDIKAN'!B99</f>
        <v>0</v>
      </c>
      <c r="DM27" s="111"/>
      <c r="DN27" s="111">
        <f>'KALENDER PENDIDIKAN'!C99</f>
        <v>0</v>
      </c>
      <c r="DO27" s="111"/>
      <c r="DP27" s="111">
        <f>'KALENDER PENDIDIKAN'!D99</f>
        <v>0</v>
      </c>
      <c r="DQ27" s="111"/>
      <c r="DR27" s="111">
        <f>'KALENDER PENDIDIKAN'!E99</f>
        <v>1</v>
      </c>
      <c r="DS27" s="111"/>
      <c r="DT27" s="111">
        <f>'KALENDER PENDIDIKAN'!F99</f>
        <v>1</v>
      </c>
      <c r="DU27" s="111"/>
      <c r="DV27" s="111">
        <f>'KALENDER PENDIDIKAN'!G99</f>
        <v>0</v>
      </c>
      <c r="DW27" s="111"/>
      <c r="DX27" s="111">
        <f>'KALENDER PENDIDIKAN'!H99</f>
        <v>0</v>
      </c>
      <c r="DY27" s="111"/>
      <c r="DZ27" s="111">
        <f>'KALENDER PENDIDIKAN'!I99</f>
        <v>1</v>
      </c>
      <c r="EA27" s="111"/>
      <c r="EB27" s="111">
        <f>'KALENDER PENDIDIKAN'!J99</f>
        <v>1</v>
      </c>
      <c r="EC27" s="111"/>
      <c r="ED27" s="111">
        <f>'KALENDER PENDIDIKAN'!K99</f>
        <v>1</v>
      </c>
      <c r="EE27" s="111"/>
      <c r="EF27" s="111">
        <f>'KALENDER PENDIDIKAN'!L99</f>
        <v>1</v>
      </c>
      <c r="EG27" s="111"/>
      <c r="EH27" s="111">
        <f>'KALENDER PENDIDIKAN'!M99</f>
        <v>0</v>
      </c>
      <c r="EI27" s="111"/>
      <c r="EJ27" s="111">
        <f>'KALENDER PENDIDIKAN'!N99</f>
        <v>1</v>
      </c>
      <c r="EK27" s="111"/>
      <c r="EL27" s="111">
        <f>'KALENDER PENDIDIKAN'!O99</f>
        <v>1</v>
      </c>
      <c r="EM27" s="111"/>
      <c r="EN27" s="111">
        <f>'KALENDER PENDIDIKAN'!P99</f>
        <v>0</v>
      </c>
      <c r="EO27" s="111"/>
      <c r="EP27" s="111">
        <f>'KALENDER PENDIDIKAN'!Q99</f>
        <v>1</v>
      </c>
      <c r="EQ27" s="111"/>
      <c r="ER27" s="111">
        <f>'KALENDER PENDIDIKAN'!R99</f>
        <v>1</v>
      </c>
      <c r="ES27" s="111"/>
      <c r="ET27" s="111">
        <f>'KALENDER PENDIDIKAN'!S99</f>
        <v>0</v>
      </c>
      <c r="EU27" s="111"/>
      <c r="EV27" s="111">
        <f>'KALENDER PENDIDIKAN'!T99</f>
        <v>0</v>
      </c>
      <c r="EW27" s="111"/>
      <c r="EX27" s="111">
        <f>'KALENDER PENDIDIKAN'!U99</f>
        <v>1</v>
      </c>
      <c r="EY27" s="111"/>
      <c r="EZ27" s="111">
        <f>'KALENDER PENDIDIKAN'!V99</f>
        <v>1</v>
      </c>
      <c r="FA27" s="111"/>
      <c r="FB27" s="111">
        <f>'KALENDER PENDIDIKAN'!W99</f>
        <v>1</v>
      </c>
      <c r="FC27" s="111"/>
      <c r="FD27" s="111">
        <f>'KALENDER PENDIDIKAN'!X99</f>
        <v>1</v>
      </c>
      <c r="FE27" s="111"/>
      <c r="FF27" s="111">
        <f>'KALENDER PENDIDIKAN'!Y99</f>
        <v>0</v>
      </c>
      <c r="FG27" s="111"/>
      <c r="FH27" s="111">
        <f>'KALENDER PENDIDIKAN'!Z99</f>
        <v>1</v>
      </c>
      <c r="FI27" s="111"/>
      <c r="FJ27" s="111">
        <f>'KALENDER PENDIDIKAN'!AA99</f>
        <v>1</v>
      </c>
      <c r="FK27" s="111"/>
      <c r="FL27" s="111">
        <f>'KALENDER PENDIDIKAN'!AB99</f>
        <v>1</v>
      </c>
      <c r="FM27" s="111"/>
      <c r="FN27" s="111">
        <f>'KALENDER PENDIDIKAN'!AC99</f>
        <v>1</v>
      </c>
      <c r="FO27" s="111"/>
      <c r="FP27" s="111">
        <f>'KALENDER PENDIDIKAN'!AD99</f>
        <v>0</v>
      </c>
      <c r="FQ27" s="111"/>
      <c r="FR27" s="111">
        <f>'KALENDER PENDIDIKAN'!AE99</f>
        <v>0</v>
      </c>
      <c r="FS27" s="111"/>
      <c r="FT27" s="111">
        <f>'KALENDER PENDIDIKAN'!AF99</f>
        <v>0</v>
      </c>
      <c r="FU27" s="111"/>
      <c r="FV27" s="111">
        <f>'KALENDER PENDIDIKAN'!AG99</f>
        <v>0</v>
      </c>
      <c r="FW27" s="111"/>
      <c r="FX27" s="111">
        <f>'KALENDER PENDIDIKAN'!AH99</f>
        <v>0</v>
      </c>
      <c r="FY27" s="111"/>
      <c r="FZ27" s="111">
        <f>'KALENDER PENDIDIKAN'!AI99</f>
        <v>0</v>
      </c>
      <c r="GA27" s="111"/>
      <c r="GB27" s="111">
        <f>'KALENDER PENDIDIKAN'!AJ99</f>
        <v>0</v>
      </c>
      <c r="GC27" s="111"/>
      <c r="GD27" s="111">
        <f>'KALENDER PENDIDIKAN'!AK99</f>
        <v>0</v>
      </c>
      <c r="GE27" s="111"/>
      <c r="GF27" s="111">
        <v>17</v>
      </c>
      <c r="GH27" s="103" t="str">
        <f t="shared" si="107"/>
        <v>Hide</v>
      </c>
    </row>
    <row r="28" spans="1:190" hidden="1" x14ac:dyDescent="0.35">
      <c r="A28" s="118"/>
      <c r="B28" s="118"/>
      <c r="C28" s="1"/>
      <c r="D28" s="132" t="str">
        <f t="shared" si="71"/>
        <v/>
      </c>
      <c r="E28" s="132" t="str">
        <f t="shared" si="72"/>
        <v/>
      </c>
      <c r="F28" s="132" t="str">
        <f t="shared" si="73"/>
        <v/>
      </c>
      <c r="G28" s="132" t="str">
        <f t="shared" si="74"/>
        <v/>
      </c>
      <c r="H28" s="132" t="str">
        <f t="shared" si="75"/>
        <v/>
      </c>
      <c r="I28" s="132" t="str">
        <f t="shared" si="76"/>
        <v/>
      </c>
      <c r="J28" s="132" t="str">
        <f t="shared" si="77"/>
        <v/>
      </c>
      <c r="K28" s="132" t="str">
        <f t="shared" si="78"/>
        <v/>
      </c>
      <c r="L28" s="132" t="str">
        <f t="shared" si="79"/>
        <v/>
      </c>
      <c r="M28" s="132" t="str">
        <f t="shared" si="80"/>
        <v/>
      </c>
      <c r="N28" s="132" t="str">
        <f t="shared" si="81"/>
        <v/>
      </c>
      <c r="O28" s="132" t="str">
        <f t="shared" si="82"/>
        <v/>
      </c>
      <c r="P28" s="132" t="str">
        <f t="shared" si="83"/>
        <v/>
      </c>
      <c r="Q28" s="132" t="str">
        <f t="shared" si="84"/>
        <v/>
      </c>
      <c r="R28" s="132" t="str">
        <f t="shared" si="85"/>
        <v/>
      </c>
      <c r="S28" s="132" t="str">
        <f t="shared" si="86"/>
        <v/>
      </c>
      <c r="T28" s="132" t="str">
        <f t="shared" si="87"/>
        <v/>
      </c>
      <c r="U28" s="132" t="str">
        <f t="shared" si="88"/>
        <v/>
      </c>
      <c r="V28" s="132" t="str">
        <f t="shared" si="89"/>
        <v/>
      </c>
      <c r="W28" s="132" t="str">
        <f t="shared" si="90"/>
        <v/>
      </c>
      <c r="X28" s="132" t="str">
        <f t="shared" si="91"/>
        <v/>
      </c>
      <c r="Y28" s="132" t="str">
        <f t="shared" si="92"/>
        <v/>
      </c>
      <c r="Z28" s="132" t="str">
        <f t="shared" si="93"/>
        <v/>
      </c>
      <c r="AA28" s="132" t="str">
        <f t="shared" si="94"/>
        <v/>
      </c>
      <c r="AB28" s="132" t="str">
        <f t="shared" si="95"/>
        <v/>
      </c>
      <c r="AC28" s="132" t="str">
        <f t="shared" si="96"/>
        <v/>
      </c>
      <c r="AD28" s="132" t="str">
        <f t="shared" si="97"/>
        <v/>
      </c>
      <c r="AE28" s="132" t="str">
        <f t="shared" si="98"/>
        <v/>
      </c>
      <c r="AF28" s="132" t="str">
        <f t="shared" si="99"/>
        <v/>
      </c>
      <c r="AG28" s="132" t="str">
        <f t="shared" si="100"/>
        <v/>
      </c>
      <c r="AH28" s="132" t="str">
        <f t="shared" si="101"/>
        <v/>
      </c>
      <c r="AI28" s="132" t="str">
        <f t="shared" si="102"/>
        <v/>
      </c>
      <c r="AJ28" s="132" t="str">
        <f t="shared" si="103"/>
        <v/>
      </c>
      <c r="AK28" s="132" t="str">
        <f t="shared" si="104"/>
        <v/>
      </c>
      <c r="AL28" s="132" t="str">
        <f t="shared" si="105"/>
        <v/>
      </c>
      <c r="AM28" s="132" t="str">
        <f t="shared" si="106"/>
        <v/>
      </c>
      <c r="AN28" s="40"/>
      <c r="AO28" s="2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L28" s="111">
        <f>'KALENDER PENDIDIKAN'!B100</f>
        <v>0</v>
      </c>
      <c r="DM28" s="111"/>
      <c r="DN28" s="111">
        <f>'KALENDER PENDIDIKAN'!C100</f>
        <v>0</v>
      </c>
      <c r="DO28" s="111"/>
      <c r="DP28" s="111">
        <f>'KALENDER PENDIDIKAN'!D100</f>
        <v>0</v>
      </c>
      <c r="DQ28" s="111"/>
      <c r="DR28" s="111">
        <f>'KALENDER PENDIDIKAN'!E100</f>
        <v>1</v>
      </c>
      <c r="DS28" s="111"/>
      <c r="DT28" s="111">
        <f>'KALENDER PENDIDIKAN'!F100</f>
        <v>1</v>
      </c>
      <c r="DU28" s="111"/>
      <c r="DV28" s="111">
        <f>'KALENDER PENDIDIKAN'!G100</f>
        <v>0</v>
      </c>
      <c r="DW28" s="111"/>
      <c r="DX28" s="111">
        <f>'KALENDER PENDIDIKAN'!H100</f>
        <v>0</v>
      </c>
      <c r="DY28" s="111"/>
      <c r="DZ28" s="111">
        <f>'KALENDER PENDIDIKAN'!I100</f>
        <v>1</v>
      </c>
      <c r="EA28" s="111"/>
      <c r="EB28" s="111">
        <f>'KALENDER PENDIDIKAN'!J100</f>
        <v>1</v>
      </c>
      <c r="EC28" s="111"/>
      <c r="ED28" s="111">
        <f>'KALENDER PENDIDIKAN'!K100</f>
        <v>1</v>
      </c>
      <c r="EE28" s="111"/>
      <c r="EF28" s="111">
        <f>'KALENDER PENDIDIKAN'!L100</f>
        <v>1</v>
      </c>
      <c r="EG28" s="111"/>
      <c r="EH28" s="111">
        <f>'KALENDER PENDIDIKAN'!M100</f>
        <v>0</v>
      </c>
      <c r="EI28" s="111"/>
      <c r="EJ28" s="111">
        <f>'KALENDER PENDIDIKAN'!N100</f>
        <v>1</v>
      </c>
      <c r="EK28" s="111"/>
      <c r="EL28" s="111">
        <f>'KALENDER PENDIDIKAN'!O100</f>
        <v>1</v>
      </c>
      <c r="EM28" s="111"/>
      <c r="EN28" s="111">
        <f>'KALENDER PENDIDIKAN'!P100</f>
        <v>0</v>
      </c>
      <c r="EO28" s="111"/>
      <c r="EP28" s="111">
        <f>'KALENDER PENDIDIKAN'!Q100</f>
        <v>1</v>
      </c>
      <c r="EQ28" s="111"/>
      <c r="ER28" s="111">
        <f>'KALENDER PENDIDIKAN'!R100</f>
        <v>1</v>
      </c>
      <c r="ES28" s="111"/>
      <c r="ET28" s="111">
        <f>'KALENDER PENDIDIKAN'!S100</f>
        <v>0</v>
      </c>
      <c r="EU28" s="111"/>
      <c r="EV28" s="111">
        <f>'KALENDER PENDIDIKAN'!T100</f>
        <v>0</v>
      </c>
      <c r="EW28" s="111"/>
      <c r="EX28" s="111">
        <f>'KALENDER PENDIDIKAN'!U100</f>
        <v>1</v>
      </c>
      <c r="EY28" s="111"/>
      <c r="EZ28" s="111">
        <f>'KALENDER PENDIDIKAN'!V100</f>
        <v>1</v>
      </c>
      <c r="FA28" s="111"/>
      <c r="FB28" s="111">
        <f>'KALENDER PENDIDIKAN'!W100</f>
        <v>1</v>
      </c>
      <c r="FC28" s="111"/>
      <c r="FD28" s="111">
        <f>'KALENDER PENDIDIKAN'!X100</f>
        <v>1</v>
      </c>
      <c r="FE28" s="111"/>
      <c r="FF28" s="111">
        <f>'KALENDER PENDIDIKAN'!Y100</f>
        <v>0</v>
      </c>
      <c r="FG28" s="111"/>
      <c r="FH28" s="111">
        <f>'KALENDER PENDIDIKAN'!Z100</f>
        <v>1</v>
      </c>
      <c r="FI28" s="111"/>
      <c r="FJ28" s="111">
        <f>'KALENDER PENDIDIKAN'!AA100</f>
        <v>1</v>
      </c>
      <c r="FK28" s="111"/>
      <c r="FL28" s="111">
        <f>'KALENDER PENDIDIKAN'!AB100</f>
        <v>1</v>
      </c>
      <c r="FM28" s="111"/>
      <c r="FN28" s="111">
        <f>'KALENDER PENDIDIKAN'!AC100</f>
        <v>1</v>
      </c>
      <c r="FO28" s="111"/>
      <c r="FP28" s="111">
        <f>'KALENDER PENDIDIKAN'!AD100</f>
        <v>0</v>
      </c>
      <c r="FQ28" s="111"/>
      <c r="FR28" s="111">
        <f>'KALENDER PENDIDIKAN'!AE100</f>
        <v>0</v>
      </c>
      <c r="FS28" s="111"/>
      <c r="FT28" s="111">
        <f>'KALENDER PENDIDIKAN'!AF100</f>
        <v>0</v>
      </c>
      <c r="FU28" s="111"/>
      <c r="FV28" s="111">
        <f>'KALENDER PENDIDIKAN'!AG100</f>
        <v>0</v>
      </c>
      <c r="FW28" s="111"/>
      <c r="FX28" s="111">
        <f>'KALENDER PENDIDIKAN'!AH100</f>
        <v>0</v>
      </c>
      <c r="FY28" s="111"/>
      <c r="FZ28" s="111">
        <f>'KALENDER PENDIDIKAN'!AI100</f>
        <v>0</v>
      </c>
      <c r="GA28" s="111"/>
      <c r="GB28" s="111">
        <f>'KALENDER PENDIDIKAN'!AJ100</f>
        <v>0</v>
      </c>
      <c r="GC28" s="111"/>
      <c r="GD28" s="111">
        <f>'KALENDER PENDIDIKAN'!AK100</f>
        <v>0</v>
      </c>
      <c r="GE28" s="111"/>
      <c r="GF28" s="111">
        <v>18</v>
      </c>
      <c r="GH28" s="103" t="str">
        <f t="shared" si="107"/>
        <v>Hide</v>
      </c>
    </row>
    <row r="29" spans="1:190" hidden="1" x14ac:dyDescent="0.35">
      <c r="A29" s="118" t="str">
        <f>PROTA!C27</f>
        <v/>
      </c>
      <c r="B29" s="118">
        <f>PROTA!C28</f>
        <v>0</v>
      </c>
      <c r="C29" s="118" t="str">
        <f>PROTA!E27</f>
        <v/>
      </c>
      <c r="D29" s="132" t="str">
        <f>IF(AR29&gt;0,AR29,"")</f>
        <v/>
      </c>
      <c r="E29" s="132" t="str">
        <f>IF(AT29&gt;0,AT29,"")</f>
        <v/>
      </c>
      <c r="F29" s="132" t="str">
        <f>IF(AV29&gt;0,AV29,"")</f>
        <v/>
      </c>
      <c r="G29" s="132" t="str">
        <f>IF(AX29&gt;0,AX29,"")</f>
        <v/>
      </c>
      <c r="H29" s="132" t="str">
        <f>IF(AZ29&gt;0,AZ29,"")</f>
        <v/>
      </c>
      <c r="I29" s="132" t="str">
        <f>IF(BB29&gt;0,BB29,"")</f>
        <v/>
      </c>
      <c r="J29" s="132" t="str">
        <f>IF(BD29&gt;0,BD29,"")</f>
        <v/>
      </c>
      <c r="K29" s="132" t="str">
        <f>IF(BF29&gt;0,BF29,"")</f>
        <v/>
      </c>
      <c r="L29" s="132" t="str">
        <f>IF(BH29&gt;0,BH29,"")</f>
        <v/>
      </c>
      <c r="M29" s="132" t="str">
        <f>IF(BJ29&gt;0,BJ29,"")</f>
        <v/>
      </c>
      <c r="N29" s="132" t="str">
        <f>IF(BL29&gt;0,BL29,"")</f>
        <v/>
      </c>
      <c r="O29" s="132" t="str">
        <f>IF(BN29&gt;0,BN29,"")</f>
        <v/>
      </c>
      <c r="P29" s="132" t="str">
        <f>IF(BP29&gt;0,BP29,"")</f>
        <v/>
      </c>
      <c r="Q29" s="132" t="str">
        <f>IF(BR29&gt;0,BR29,"")</f>
        <v/>
      </c>
      <c r="R29" s="132" t="str">
        <f>IF(BT29&gt;0,BT29,"")</f>
        <v/>
      </c>
      <c r="S29" s="132" t="str">
        <f>IF(BV29&gt;0,BV29,"")</f>
        <v/>
      </c>
      <c r="T29" s="132" t="str">
        <f>IF(BX29&gt;0,BX29,"")</f>
        <v/>
      </c>
      <c r="U29" s="132" t="str">
        <f>IF(BZ29&gt;0,BZ29,"")</f>
        <v/>
      </c>
      <c r="V29" s="132" t="str">
        <f>IF(CB29&gt;0,CB29,"")</f>
        <v/>
      </c>
      <c r="W29" s="132" t="str">
        <f>IF(CD29&gt;0,CD29,"")</f>
        <v/>
      </c>
      <c r="X29" s="132" t="str">
        <f>IF(CF29&gt;0,CF29,"")</f>
        <v/>
      </c>
      <c r="Y29" s="132" t="str">
        <f>IF(CH29&gt;0,CH29,"")</f>
        <v/>
      </c>
      <c r="Z29" s="132" t="str">
        <f>IF(CJ29&gt;0,CJ29,"")</f>
        <v/>
      </c>
      <c r="AA29" s="132" t="str">
        <f>IF(CL29&gt;0,CL29,"")</f>
        <v/>
      </c>
      <c r="AB29" s="132" t="str">
        <f>IF(CN29&gt;0,CN29,"")</f>
        <v/>
      </c>
      <c r="AC29" s="132" t="str">
        <f>IF(CP29&gt;0,CP29,"")</f>
        <v/>
      </c>
      <c r="AD29" s="132" t="str">
        <f>IF(CR29&gt;0,CR29,"")</f>
        <v/>
      </c>
      <c r="AE29" s="132" t="str">
        <f>IF(CT29&gt;0,CT29,"")</f>
        <v/>
      </c>
      <c r="AF29" s="132" t="str">
        <f>IF(CV29&gt;0,CV29,"")</f>
        <v/>
      </c>
      <c r="AG29" s="132" t="str">
        <f>IF(CX29&gt;0,CX29,"")</f>
        <v/>
      </c>
      <c r="AH29" s="132" t="str">
        <f>IF(CZ29&gt;0,CZ29,"")</f>
        <v/>
      </c>
      <c r="AI29" s="132" t="str">
        <f>IF(DB29&gt;0,DB29,"")</f>
        <v/>
      </c>
      <c r="AJ29" s="132" t="str">
        <f>IF(DD29&gt;0,DD29,"")</f>
        <v/>
      </c>
      <c r="AK29" s="132" t="str">
        <f>IF(DF29&gt;0,DF29,"")</f>
        <v/>
      </c>
      <c r="AL29" s="132" t="str">
        <f>IF(DH29&gt;0,DH29,"")</f>
        <v/>
      </c>
      <c r="AM29" s="132" t="str">
        <f>IF(DJ29&gt;0,DJ29,"")</f>
        <v/>
      </c>
      <c r="AN29" s="40"/>
      <c r="AO29" s="21"/>
      <c r="AP29">
        <f t="shared" si="0"/>
        <v>0</v>
      </c>
      <c r="AQ29" s="111">
        <f t="shared" si="1"/>
        <v>0</v>
      </c>
      <c r="AR29" s="111">
        <f>IF(DL29&gt;0,IF(AND(AQ27=0,AR27=0),IF(AQ29&lt;=$AQ$6,IF(SUM(AR11:AR27)&lt;&gt;$AQ$6,AQ29,0),$AQ$6),IF(AQ27&lt;&gt;$AP$27,IF(AND(AQ29&lt;$AQ$6,AR27&lt;$AQ$6),IF($AQ$6-SUM(AR11:AR27)&gt;AQ29,AQ29,$AQ$6-SUM(AR11:AR27)),$AQ$6-AR27),IF($AQ$6-SUM(AR11:AR27)&gt;AQ29,AQ29,IF(AQ29=$AP$29,$AQ$6-SUM(AR11:AR27),0)))),0)</f>
        <v>0</v>
      </c>
      <c r="AS29" s="111">
        <f t="shared" si="664"/>
        <v>0</v>
      </c>
      <c r="AT29" s="111">
        <f t="shared" ref="AT29" si="734">IF(DN29&gt;0,IF(AND(AS27=0,AT27=0),IF(AS29&lt;=$AQ$6,IF(SUM(AT11:AT27)&lt;&gt;$AQ$6,AS29,0),$AQ$6),IF(AS27&lt;&gt;$AP$27,IF(AND(AS29&lt;$AQ$6,AT27&lt;$AQ$6),IF($AQ$6-SUM(AT11:AT27)&gt;AS29,AS29,$AQ$6-SUM(AT11:AT27)),$AQ$6-AT27),IF($AQ$6-SUM(AT11:AT27)&gt;AS29,AS29,IF(AS29=$AP$29,$AQ$6-SUM(AT11:AT27),0)))),0)</f>
        <v>0</v>
      </c>
      <c r="AU29" s="111">
        <f t="shared" ref="AU29" si="735">AS29-AT29</f>
        <v>0</v>
      </c>
      <c r="AV29" s="111">
        <f t="shared" ref="AV29" si="736">IF(DP29&gt;0,IF(AND(AU27=0,AV27=0),IF(AU29&lt;=$AQ$6,IF(SUM(AV11:AV27)&lt;&gt;$AQ$6,AU29,0),$AQ$6),IF(AU27&lt;&gt;$AP$27,IF(AND(AU29&lt;$AQ$6,AV27&lt;$AQ$6),IF($AQ$6-SUM(AV11:AV27)&gt;AU29,AU29,$AQ$6-SUM(AV11:AV27)),$AQ$6-AV27),IF($AQ$6-SUM(AV11:AV27)&gt;AU29,AU29,IF(AU29=$AP$29,$AQ$6-SUM(AV11:AV27),0)))),0)</f>
        <v>0</v>
      </c>
      <c r="AW29" s="111">
        <f t="shared" ref="AW29" si="737">AU29-AV29</f>
        <v>0</v>
      </c>
      <c r="AX29" s="111">
        <f t="shared" ref="AX29" si="738">IF(DR29&gt;0,IF(AND(AW27=0,AX27=0),IF(AW29&lt;=$AQ$6,IF(SUM(AX11:AX27)&lt;&gt;$AQ$6,AW29,0),$AQ$6),IF(AW27&lt;&gt;$AP$27,IF(AND(AW29&lt;$AQ$6,AX27&lt;$AQ$6),IF($AQ$6-SUM(AX11:AX27)&gt;AW29,AW29,$AQ$6-SUM(AX11:AX27)),$AQ$6-AX27),IF($AQ$6-SUM(AX11:AX27)&gt;AW29,AW29,IF(AW29=$AP$29,$AQ$6-SUM(AX11:AX27),0)))),0)</f>
        <v>0</v>
      </c>
      <c r="AY29" s="111">
        <f t="shared" ref="AY29" si="739">AW29-AX29</f>
        <v>0</v>
      </c>
      <c r="AZ29" s="111">
        <f t="shared" ref="AZ29" si="740">IF(DT29&gt;0,IF(AND(AY27=0,AZ27=0),IF(AY29&lt;=$AQ$6,IF(SUM(AZ11:AZ27)&lt;&gt;$AQ$6,AY29,0),$AQ$6),IF(AY27&lt;&gt;$AP$27,IF(AND(AY29&lt;$AQ$6,AZ27&lt;$AQ$6),IF($AQ$6-SUM(AZ11:AZ27)&gt;AY29,AY29,$AQ$6-SUM(AZ11:AZ27)),$AQ$6-AZ27),IF($AQ$6-SUM(AZ11:AZ27)&gt;AY29,AY29,IF(AY29=$AP$29,$AQ$6-SUM(AZ11:AZ27),0)))),0)</f>
        <v>0</v>
      </c>
      <c r="BA29" s="111">
        <f t="shared" ref="BA29" si="741">AY29-AZ29</f>
        <v>0</v>
      </c>
      <c r="BB29" s="111">
        <f t="shared" ref="BB29" si="742">IF(DV29&gt;0,IF(AND(BA27=0,BB27=0),IF(BA29&lt;=$AQ$6,IF(SUM(BB11:BB27)&lt;&gt;$AQ$6,BA29,0),$AQ$6),IF(BA27&lt;&gt;$AP$27,IF(AND(BA29&lt;$AQ$6,BB27&lt;$AQ$6),IF($AQ$6-SUM(BB11:BB27)&gt;BA29,BA29,$AQ$6-SUM(BB11:BB27)),$AQ$6-BB27),IF($AQ$6-SUM(BB11:BB27)&gt;BA29,BA29,IF(BA29=$AP$29,$AQ$6-SUM(BB11:BB27),0)))),0)</f>
        <v>0</v>
      </c>
      <c r="BC29" s="111">
        <f t="shared" ref="BC29" si="743">BA29-BB29</f>
        <v>0</v>
      </c>
      <c r="BD29" s="111">
        <f t="shared" ref="BD29" si="744">IF(DX29&gt;0,IF(AND(BC27=0,BD27=0),IF(BC29&lt;=$AQ$6,IF(SUM(BD11:BD27)&lt;&gt;$AQ$6,BC29,0),$AQ$6),IF(BC27&lt;&gt;$AP$27,IF(AND(BC29&lt;$AQ$6,BD27&lt;$AQ$6),IF($AQ$6-SUM(BD11:BD27)&gt;BC29,BC29,$AQ$6-SUM(BD11:BD27)),$AQ$6-BD27),IF($AQ$6-SUM(BD11:BD27)&gt;BC29,BC29,IF(BC29=$AP$29,$AQ$6-SUM(BD11:BD27),0)))),0)</f>
        <v>0</v>
      </c>
      <c r="BE29" s="111">
        <f t="shared" ref="BE29" si="745">BC29-BD29</f>
        <v>0</v>
      </c>
      <c r="BF29" s="111">
        <f t="shared" ref="BF29" si="746">IF(DZ29&gt;0,IF(AND(BE27=0,BF27=0),IF(BE29&lt;=$AQ$6,IF(SUM(BF11:BF27)&lt;&gt;$AQ$6,BE29,0),$AQ$6),IF(BE27&lt;&gt;$AP$27,IF(AND(BE29&lt;$AQ$6,BF27&lt;$AQ$6),IF($AQ$6-SUM(BF11:BF27)&gt;BE29,BE29,$AQ$6-SUM(BF11:BF27)),$AQ$6-BF27),IF($AQ$6-SUM(BF11:BF27)&gt;BE29,BE29,IF(BE29=$AP$29,$AQ$6-SUM(BF11:BF27),0)))),0)</f>
        <v>0</v>
      </c>
      <c r="BG29" s="111">
        <f t="shared" ref="BG29" si="747">BE29-BF29</f>
        <v>0</v>
      </c>
      <c r="BH29" s="111">
        <f t="shared" ref="BH29" si="748">IF(EB29&gt;0,IF(AND(BG27=0,BH27=0),IF(BG29&lt;=$AQ$6,IF(SUM(BH11:BH27)&lt;&gt;$AQ$6,BG29,0),$AQ$6),IF(BG27&lt;&gt;$AP$27,IF(AND(BG29&lt;$AQ$6,BH27&lt;$AQ$6),IF($AQ$6-SUM(BH11:BH27)&gt;BG29,BG29,$AQ$6-SUM(BH11:BH27)),$AQ$6-BH27),IF($AQ$6-SUM(BH11:BH27)&gt;BG29,BG29,IF(BG29=$AP$29,$AQ$6-SUM(BH11:BH27),0)))),0)</f>
        <v>0</v>
      </c>
      <c r="BI29" s="111">
        <f t="shared" ref="BI29" si="749">BG29-BH29</f>
        <v>0</v>
      </c>
      <c r="BJ29" s="111">
        <f t="shared" ref="BJ29" si="750">IF(ED29&gt;0,IF(AND(BI27=0,BJ27=0),IF(BI29&lt;=$AQ$6,IF(SUM(BJ11:BJ27)&lt;&gt;$AQ$6,BI29,0),$AQ$6),IF(BI27&lt;&gt;$AP$27,IF(AND(BI29&lt;$AQ$6,BJ27&lt;$AQ$6),IF($AQ$6-SUM(BJ11:BJ27)&gt;BI29,BI29,$AQ$6-SUM(BJ11:BJ27)),$AQ$6-BJ27),IF($AQ$6-SUM(BJ11:BJ27)&gt;BI29,BI29,IF(BI29=$AP$29,$AQ$6-SUM(BJ11:BJ27),0)))),0)</f>
        <v>0</v>
      </c>
      <c r="BK29" s="111">
        <f t="shared" ref="BK29" si="751">BI29-BJ29</f>
        <v>0</v>
      </c>
      <c r="BL29" s="111">
        <f t="shared" ref="BL29" si="752">IF(EF29&gt;0,IF(AND(BK27=0,BL27=0),IF(BK29&lt;=$AQ$6,IF(SUM(BL11:BL27)&lt;&gt;$AQ$6,BK29,0),$AQ$6),IF(BK27&lt;&gt;$AP$27,IF(AND(BK29&lt;$AQ$6,BL27&lt;$AQ$6),IF($AQ$6-SUM(BL11:BL27)&gt;BK29,BK29,$AQ$6-SUM(BL11:BL27)),$AQ$6-BL27),IF($AQ$6-SUM(BL11:BL27)&gt;BK29,BK29,IF(BK29=$AP$29,$AQ$6-SUM(BL11:BL27),0)))),0)</f>
        <v>0</v>
      </c>
      <c r="BM29" s="111">
        <f t="shared" ref="BM29" si="753">BK29-BL29</f>
        <v>0</v>
      </c>
      <c r="BN29" s="111">
        <f t="shared" ref="BN29" si="754">IF(EH29&gt;0,IF(AND(BM27=0,BN27=0),IF(BM29&lt;=$AQ$6,IF(SUM(BN11:BN27)&lt;&gt;$AQ$6,BM29,0),$AQ$6),IF(BM27&lt;&gt;$AP$27,IF(AND(BM29&lt;$AQ$6,BN27&lt;$AQ$6),IF($AQ$6-SUM(BN11:BN27)&gt;BM29,BM29,$AQ$6-SUM(BN11:BN27)),$AQ$6-BN27),IF($AQ$6-SUM(BN11:BN27)&gt;BM29,BM29,IF(BM29=$AP$29,$AQ$6-SUM(BN11:BN27),0)))),0)</f>
        <v>0</v>
      </c>
      <c r="BO29" s="111">
        <f t="shared" ref="BO29" si="755">BM29-BN29</f>
        <v>0</v>
      </c>
      <c r="BP29" s="111">
        <f t="shared" ref="BP29" si="756">IF(EJ29&gt;0,IF(AND(BO27=0,BP27=0),IF(BO29&lt;=$AQ$6,IF(SUM(BP11:BP27)&lt;&gt;$AQ$6,BO29,0),$AQ$6),IF(BO27&lt;&gt;$AP$27,IF(AND(BO29&lt;$AQ$6,BP27&lt;$AQ$6),IF($AQ$6-SUM(BP11:BP27)&gt;BO29,BO29,$AQ$6-SUM(BP11:BP27)),$AQ$6-BP27),IF($AQ$6-SUM(BP11:BP27)&gt;BO29,BO29,IF(BO29=$AP$29,$AQ$6-SUM(BP11:BP27),0)))),0)</f>
        <v>0</v>
      </c>
      <c r="BQ29" s="111">
        <f t="shared" ref="BQ29" si="757">BO29-BP29</f>
        <v>0</v>
      </c>
      <c r="BR29" s="111">
        <f t="shared" ref="BR29" si="758">IF(EL29&gt;0,IF(AND(BQ27=0,BR27=0),IF(BQ29&lt;=$AQ$6,IF(SUM(BR11:BR27)&lt;&gt;$AQ$6,BQ29,0),$AQ$6),IF(BQ27&lt;&gt;$AP$27,IF(AND(BQ29&lt;$AQ$6,BR27&lt;$AQ$6),IF($AQ$6-SUM(BR11:BR27)&gt;BQ29,BQ29,$AQ$6-SUM(BR11:BR27)),$AQ$6-BR27),IF($AQ$6-SUM(BR11:BR27)&gt;BQ29,BQ29,IF(BQ29=$AP$29,$AQ$6-SUM(BR11:BR27),0)))),0)</f>
        <v>0</v>
      </c>
      <c r="BS29" s="111">
        <f t="shared" ref="BS29" si="759">BQ29-BR29</f>
        <v>0</v>
      </c>
      <c r="BT29" s="111">
        <f t="shared" ref="BT29" si="760">IF(EN29&gt;0,IF(AND(BS27=0,BT27=0),IF(BS29&lt;=$AQ$6,IF(SUM(BT11:BT27)&lt;&gt;$AQ$6,BS29,0),$AQ$6),IF(BS27&lt;&gt;$AP$27,IF(AND(BS29&lt;$AQ$6,BT27&lt;$AQ$6),IF($AQ$6-SUM(BT11:BT27)&gt;BS29,BS29,$AQ$6-SUM(BT11:BT27)),$AQ$6-BT27),IF($AQ$6-SUM(BT11:BT27)&gt;BS29,BS29,IF(BS29=$AP$29,$AQ$6-SUM(BT11:BT27),0)))),0)</f>
        <v>0</v>
      </c>
      <c r="BU29" s="111">
        <f t="shared" ref="BU29" si="761">BS29-BT29</f>
        <v>0</v>
      </c>
      <c r="BV29" s="111">
        <f t="shared" ref="BV29" si="762">IF(EP29&gt;0,IF(AND(BU27=0,BV27=0),IF(BU29&lt;=$AQ$6,IF(SUM(BV11:BV27)&lt;&gt;$AQ$6,BU29,0),$AQ$6),IF(BU27&lt;&gt;$AP$27,IF(AND(BU29&lt;$AQ$6,BV27&lt;$AQ$6),IF($AQ$6-SUM(BV11:BV27)&gt;BU29,BU29,$AQ$6-SUM(BV11:BV27)),$AQ$6-BV27),IF($AQ$6-SUM(BV11:BV27)&gt;BU29,BU29,IF(BU29=$AP$29,$AQ$6-SUM(BV11:BV27),0)))),0)</f>
        <v>0</v>
      </c>
      <c r="BW29" s="111">
        <f t="shared" ref="BW29" si="763">BU29-BV29</f>
        <v>0</v>
      </c>
      <c r="BX29" s="111">
        <f t="shared" ref="BX29" si="764">IF(ER29&gt;0,IF(AND(BW27=0,BX27=0),IF(BW29&lt;=$AQ$6,IF(SUM(BX11:BX27)&lt;&gt;$AQ$6,BW29,0),$AQ$6),IF(BW27&lt;&gt;$AP$27,IF(AND(BW29&lt;$AQ$6,BX27&lt;$AQ$6),IF($AQ$6-SUM(BX11:BX27)&gt;BW29,BW29,$AQ$6-SUM(BX11:BX27)),$AQ$6-BX27),IF($AQ$6-SUM(BX11:BX27)&gt;BW29,BW29,IF(BW29=$AP$29,$AQ$6-SUM(BX11:BX27),0)))),0)</f>
        <v>0</v>
      </c>
      <c r="BY29" s="111">
        <f t="shared" ref="BY29" si="765">BW29-BX29</f>
        <v>0</v>
      </c>
      <c r="BZ29" s="111">
        <f t="shared" ref="BZ29" si="766">IF(ET29&gt;0,IF(AND(BY27=0,BZ27=0),IF(BY29&lt;=$AQ$6,IF(SUM(BZ11:BZ27)&lt;&gt;$AQ$6,BY29,0),$AQ$6),IF(BY27&lt;&gt;$AP$27,IF(AND(BY29&lt;$AQ$6,BZ27&lt;$AQ$6),IF($AQ$6-SUM(BZ11:BZ27)&gt;BY29,BY29,$AQ$6-SUM(BZ11:BZ27)),$AQ$6-BZ27),IF($AQ$6-SUM(BZ11:BZ27)&gt;BY29,BY29,IF(BY29=$AP$29,$AQ$6-SUM(BZ11:BZ27),0)))),0)</f>
        <v>0</v>
      </c>
      <c r="CA29" s="111">
        <f t="shared" ref="CA29" si="767">BY29-BZ29</f>
        <v>0</v>
      </c>
      <c r="CB29" s="111">
        <f t="shared" ref="CB29" si="768">IF(EV29&gt;0,IF(AND(CA27=0,CB27=0),IF(CA29&lt;=$AQ$6,IF(SUM(CB11:CB27)&lt;&gt;$AQ$6,CA29,0),$AQ$6),IF(CA27&lt;&gt;$AP$27,IF(AND(CA29&lt;$AQ$6,CB27&lt;$AQ$6),IF($AQ$6-SUM(CB11:CB27)&gt;CA29,CA29,$AQ$6-SUM(CB11:CB27)),$AQ$6-CB27),IF($AQ$6-SUM(CB11:CB27)&gt;CA29,CA29,IF(CA29=$AP$29,$AQ$6-SUM(CB11:CB27),0)))),0)</f>
        <v>0</v>
      </c>
      <c r="CC29" s="111">
        <f t="shared" ref="CC29" si="769">CA29-CB29</f>
        <v>0</v>
      </c>
      <c r="CD29" s="111">
        <f t="shared" ref="CD29" si="770">IF(EX29&gt;0,IF(AND(CC27=0,CD27=0),IF(CC29&lt;=$AQ$6,IF(SUM(CD11:CD27)&lt;&gt;$AQ$6,CC29,0),$AQ$6),IF(CC27&lt;&gt;$AP$27,IF(AND(CC29&lt;$AQ$6,CD27&lt;$AQ$6),IF($AQ$6-SUM(CD11:CD27)&gt;CC29,CC29,$AQ$6-SUM(CD11:CD27)),$AQ$6-CD27),IF($AQ$6-SUM(CD11:CD27)&gt;CC29,CC29,IF(CC29=$AP$29,$AQ$6-SUM(CD11:CD27),0)))),0)</f>
        <v>0</v>
      </c>
      <c r="CE29" s="111">
        <f t="shared" ref="CE29" si="771">CC29-CD29</f>
        <v>0</v>
      </c>
      <c r="CF29" s="111">
        <f t="shared" ref="CF29" si="772">IF(EZ29&gt;0,IF(AND(CE27=0,CF27=0),IF(CE29&lt;=$AQ$6,IF(SUM(CF11:CF27)&lt;&gt;$AQ$6,CE29,0),$AQ$6),IF(CE27&lt;&gt;$AP$27,IF(AND(CE29&lt;$AQ$6,CF27&lt;$AQ$6),IF($AQ$6-SUM(CF11:CF27)&gt;CE29,CE29,$AQ$6-SUM(CF11:CF27)),$AQ$6-CF27),IF($AQ$6-SUM(CF11:CF27)&gt;CE29,CE29,IF(CE29=$AP$29,$AQ$6-SUM(CF11:CF27),0)))),0)</f>
        <v>0</v>
      </c>
      <c r="CG29" s="111">
        <f t="shared" ref="CG29" si="773">CE29-CF29</f>
        <v>0</v>
      </c>
      <c r="CH29" s="111">
        <f t="shared" ref="CH29" si="774">IF(FB29&gt;0,IF(AND(CG27=0,CH27=0),IF(CG29&lt;=$AQ$6,IF(SUM(CH11:CH27)&lt;&gt;$AQ$6,CG29,0),$AQ$6),IF(CG27&lt;&gt;$AP$27,IF(AND(CG29&lt;$AQ$6,CH27&lt;$AQ$6),IF($AQ$6-SUM(CH11:CH27)&gt;CG29,CG29,$AQ$6-SUM(CH11:CH27)),$AQ$6-CH27),IF($AQ$6-SUM(CH11:CH27)&gt;CG29,CG29,IF(CG29=$AP$29,$AQ$6-SUM(CH11:CH27),0)))),0)</f>
        <v>0</v>
      </c>
      <c r="CI29" s="111">
        <f t="shared" ref="CI29" si="775">CG29-CH29</f>
        <v>0</v>
      </c>
      <c r="CJ29" s="111">
        <f t="shared" ref="CJ29" si="776">IF(FD29&gt;0,IF(AND(CI27=0,CJ27=0),IF(CI29&lt;=$AQ$6,IF(SUM(CJ11:CJ27)&lt;&gt;$AQ$6,CI29,0),$AQ$6),IF(CI27&lt;&gt;$AP$27,IF(AND(CI29&lt;$AQ$6,CJ27&lt;$AQ$6),IF($AQ$6-SUM(CJ11:CJ27)&gt;CI29,CI29,$AQ$6-SUM(CJ11:CJ27)),$AQ$6-CJ27),IF($AQ$6-SUM(CJ11:CJ27)&gt;CI29,CI29,IF(CI29=$AP$29,$AQ$6-SUM(CJ11:CJ27),0)))),0)</f>
        <v>0</v>
      </c>
      <c r="CK29" s="111">
        <f t="shared" ref="CK29" si="777">CI29-CJ29</f>
        <v>0</v>
      </c>
      <c r="CL29" s="111">
        <f t="shared" ref="CL29" si="778">IF(FF29&gt;0,IF(AND(CK27=0,CL27=0),IF(CK29&lt;=$AQ$6,IF(SUM(CL11:CL27)&lt;&gt;$AQ$6,CK29,0),$AQ$6),IF(CK27&lt;&gt;$AP$27,IF(AND(CK29&lt;$AQ$6,CL27&lt;$AQ$6),IF($AQ$6-SUM(CL11:CL27)&gt;CK29,CK29,$AQ$6-SUM(CL11:CL27)),$AQ$6-CL27),IF($AQ$6-SUM(CL11:CL27)&gt;CK29,CK29,IF(CK29=$AP$29,$AQ$6-SUM(CL11:CL27),0)))),0)</f>
        <v>0</v>
      </c>
      <c r="CM29" s="111">
        <f t="shared" ref="CM29" si="779">CK29-CL29</f>
        <v>0</v>
      </c>
      <c r="CN29" s="111">
        <f t="shared" ref="CN29" si="780">IF(FH29&gt;0,IF(AND(CM27=0,CN27=0),IF(CM29&lt;=$AQ$6,IF(SUM(CN11:CN27)&lt;&gt;$AQ$6,CM29,0),$AQ$6),IF(CM27&lt;&gt;$AP$27,IF(AND(CM29&lt;$AQ$6,CN27&lt;$AQ$6),IF($AQ$6-SUM(CN11:CN27)&gt;CM29,CM29,$AQ$6-SUM(CN11:CN27)),$AQ$6-CN27),IF($AQ$6-SUM(CN11:CN27)&gt;CM29,CM29,IF(CM29=$AP$29,$AQ$6-SUM(CN11:CN27),0)))),0)</f>
        <v>0</v>
      </c>
      <c r="CO29" s="111">
        <f t="shared" ref="CO29" si="781">CM29-CN29</f>
        <v>0</v>
      </c>
      <c r="CP29" s="111">
        <f t="shared" ref="CP29" si="782">IF(FJ29&gt;0,IF(AND(CO27=0,CP27=0),IF(CO29&lt;=$AQ$6,IF(SUM(CP11:CP27)&lt;&gt;$AQ$6,CO29,0),$AQ$6),IF(CO27&lt;&gt;$AP$27,IF(AND(CO29&lt;$AQ$6,CP27&lt;$AQ$6),IF($AQ$6-SUM(CP11:CP27)&gt;CO29,CO29,$AQ$6-SUM(CP11:CP27)),$AQ$6-CP27),IF($AQ$6-SUM(CP11:CP27)&gt;CO29,CO29,IF(CO29=$AP$29,$AQ$6-SUM(CP11:CP27),0)))),0)</f>
        <v>0</v>
      </c>
      <c r="CQ29" s="111">
        <f t="shared" ref="CQ29" si="783">CO29-CP29</f>
        <v>0</v>
      </c>
      <c r="CR29" s="111">
        <f t="shared" ref="CR29" si="784">IF(FL29&gt;0,IF(AND(CQ27=0,CR27=0),IF(CQ29&lt;=$AQ$6,IF(SUM(CR11:CR27)&lt;&gt;$AQ$6,CQ29,0),$AQ$6),IF(CQ27&lt;&gt;$AP$27,IF(AND(CQ29&lt;$AQ$6,CR27&lt;$AQ$6),IF($AQ$6-SUM(CR11:CR27)&gt;CQ29,CQ29,$AQ$6-SUM(CR11:CR27)),$AQ$6-CR27),IF($AQ$6-SUM(CR11:CR27)&gt;CQ29,CQ29,IF(CQ29=$AP$29,$AQ$6-SUM(CR11:CR27),0)))),0)</f>
        <v>0</v>
      </c>
      <c r="CS29" s="111">
        <f t="shared" ref="CS29" si="785">CQ29-CR29</f>
        <v>0</v>
      </c>
      <c r="CT29" s="111">
        <f t="shared" ref="CT29" si="786">IF(FN29&gt;0,IF(AND(CS27=0,CT27=0),IF(CS29&lt;=$AQ$6,IF(SUM(CT11:CT27)&lt;&gt;$AQ$6,CS29,0),$AQ$6),IF(CS27&lt;&gt;$AP$27,IF(AND(CS29&lt;$AQ$6,CT27&lt;$AQ$6),IF($AQ$6-SUM(CT11:CT27)&gt;CS29,CS29,$AQ$6-SUM(CT11:CT27)),$AQ$6-CT27),IF($AQ$6-SUM(CT11:CT27)&gt;CS29,CS29,IF(CS29=$AP$29,$AQ$6-SUM(CT11:CT27),0)))),0)</f>
        <v>0</v>
      </c>
      <c r="CU29" s="111">
        <f t="shared" ref="CU29" si="787">CS29-CT29</f>
        <v>0</v>
      </c>
      <c r="CV29" s="111">
        <f t="shared" ref="CV29" si="788">IF(FP29&gt;0,IF(AND(CU27=0,CV27=0),IF(CU29&lt;=$AQ$6,IF(SUM(CV11:CV27)&lt;&gt;$AQ$6,CU29,0),$AQ$6),IF(CU27&lt;&gt;$AP$27,IF(AND(CU29&lt;$AQ$6,CV27&lt;$AQ$6),IF($AQ$6-SUM(CV11:CV27)&gt;CU29,CU29,$AQ$6-SUM(CV11:CV27)),$AQ$6-CV27),IF($AQ$6-SUM(CV11:CV27)&gt;CU29,CU29,IF(CU29=$AP$29,$AQ$6-SUM(CV11:CV27),0)))),0)</f>
        <v>0</v>
      </c>
      <c r="CW29" s="111">
        <f t="shared" ref="CW29" si="789">CU29-CV29</f>
        <v>0</v>
      </c>
      <c r="CX29" s="111">
        <f t="shared" ref="CX29" si="790">IF(FR29&gt;0,IF(AND(CW27=0,CX27=0),IF(CW29&lt;=$AQ$6,IF(SUM(CX11:CX27)&lt;&gt;$AQ$6,CW29,0),$AQ$6),IF(CW27&lt;&gt;$AP$27,IF(AND(CW29&lt;$AQ$6,CX27&lt;$AQ$6),IF($AQ$6-SUM(CX11:CX27)&gt;CW29,CW29,$AQ$6-SUM(CX11:CX27)),$AQ$6-CX27),IF($AQ$6-SUM(CX11:CX27)&gt;CW29,CW29,IF(CW29=$AP$29,$AQ$6-SUM(CX11:CX27),0)))),0)</f>
        <v>0</v>
      </c>
      <c r="CY29" s="111">
        <f t="shared" ref="CY29" si="791">CW29-CX29</f>
        <v>0</v>
      </c>
      <c r="CZ29" s="111">
        <f t="shared" ref="CZ29" si="792">IF(FT29&gt;0,IF(AND(CY27=0,CZ27=0),IF(CY29&lt;=$AQ$6,IF(SUM(CZ11:CZ27)&lt;&gt;$AQ$6,CY29,0),$AQ$6),IF(CY27&lt;&gt;$AP$27,IF(AND(CY29&lt;$AQ$6,CZ27&lt;$AQ$6),IF($AQ$6-SUM(CZ11:CZ27)&gt;CY29,CY29,$AQ$6-SUM(CZ11:CZ27)),$AQ$6-CZ27),IF($AQ$6-SUM(CZ11:CZ27)&gt;CY29,CY29,IF(CY29=$AP$29,$AQ$6-SUM(CZ11:CZ27),0)))),0)</f>
        <v>0</v>
      </c>
      <c r="DA29" s="111">
        <f t="shared" ref="DA29" si="793">CY29-CZ29</f>
        <v>0</v>
      </c>
      <c r="DB29" s="111">
        <f t="shared" ref="DB29" si="794">IF(FV29&gt;0,IF(AND(DA27=0,DB27=0),IF(DA29&lt;=$AQ$6,IF(SUM(DB11:DB27)&lt;&gt;$AQ$6,DA29,0),$AQ$6),IF(DA27&lt;&gt;$AP$27,IF(AND(DA29&lt;$AQ$6,DB27&lt;$AQ$6),IF($AQ$6-SUM(DB11:DB27)&gt;DA29,DA29,$AQ$6-SUM(DB11:DB27)),$AQ$6-DB27),IF($AQ$6-SUM(DB11:DB27)&gt;DA29,DA29,IF(DA29=$AP$29,$AQ$6-SUM(DB11:DB27),0)))),0)</f>
        <v>0</v>
      </c>
      <c r="DC29" s="111">
        <f t="shared" ref="DC29" si="795">DA29-DB29</f>
        <v>0</v>
      </c>
      <c r="DD29" s="111">
        <f t="shared" ref="DD29" si="796">IF(FX29&gt;0,IF(AND(DC27=0,DD27=0),IF(DC29&lt;=$AQ$6,IF(SUM(DD11:DD27)&lt;&gt;$AQ$6,DC29,0),$AQ$6),IF(DC27&lt;&gt;$AP$27,IF(AND(DC29&lt;$AQ$6,DD27&lt;$AQ$6),IF($AQ$6-SUM(DD11:DD27)&gt;DC29,DC29,$AQ$6-SUM(DD11:DD27)),$AQ$6-DD27),IF($AQ$6-SUM(DD11:DD27)&gt;DC29,DC29,IF(DC29=$AP$29,$AQ$6-SUM(DD11:DD27),0)))),0)</f>
        <v>0</v>
      </c>
      <c r="DE29" s="111">
        <f t="shared" ref="DE29" si="797">DC29-DD29</f>
        <v>0</v>
      </c>
      <c r="DF29" s="111">
        <f t="shared" ref="DF29" si="798">IF(FZ29&gt;0,IF(AND(DE27=0,DF27=0),IF(DE29&lt;=$AQ$6,IF(SUM(DF11:DF27)&lt;&gt;$AQ$6,DE29,0),$AQ$6),IF(DE27&lt;&gt;$AP$27,IF(AND(DE29&lt;$AQ$6,DF27&lt;$AQ$6),IF($AQ$6-SUM(DF11:DF27)&gt;DE29,DE29,$AQ$6-SUM(DF11:DF27)),$AQ$6-DF27),IF($AQ$6-SUM(DF11:DF27)&gt;DE29,DE29,IF(DE29=$AP$29,$AQ$6-SUM(DF11:DF27),0)))),0)</f>
        <v>0</v>
      </c>
      <c r="DG29" s="111">
        <f t="shared" ref="DG29" si="799">DE29-DF29</f>
        <v>0</v>
      </c>
      <c r="DH29" s="111">
        <f t="shared" ref="DH29" si="800">IF(GB29&gt;0,IF(AND(DG27=0,DH27=0),IF(DG29&lt;=$AQ$6,IF(SUM(DH11:DH27)&lt;&gt;$AQ$6,DG29,0),$AQ$6),IF(DG27&lt;&gt;$AP$27,IF(AND(DG29&lt;$AQ$6,DH27&lt;$AQ$6),IF($AQ$6-SUM(DH11:DH27)&gt;DG29,DG29,$AQ$6-SUM(DH11:DH27)),$AQ$6-DH27),IF($AQ$6-SUM(DH11:DH27)&gt;DG29,DG29,IF(DG29=$AP$29,$AQ$6-SUM(DH11:DH27),0)))),0)</f>
        <v>0</v>
      </c>
      <c r="DI29" s="111">
        <f t="shared" ref="DI29" si="801">DG29-DH29</f>
        <v>0</v>
      </c>
      <c r="DJ29" s="111">
        <f t="shared" ref="DJ29" si="802">IF(GD29&gt;0,IF(AND(DI27=0,DJ27=0),IF(DI29&lt;=$AQ$6,IF(SUM(DJ11:DJ27)&lt;&gt;$AQ$6,DI29,0),$AQ$6),IF(DI27&lt;&gt;$AP$27,IF(AND(DI29&lt;$AQ$6,DJ27&lt;$AQ$6),IF($AQ$6-SUM(DJ11:DJ27)&gt;DI29,DI29,$AQ$6-SUM(DJ11:DJ27)),$AQ$6-DJ27),IF($AQ$6-SUM(DJ11:DJ27)&gt;DI29,DI29,IF(DI29=$AP$29,$AQ$6-SUM(DJ11:DJ27),0)))),0)</f>
        <v>0</v>
      </c>
      <c r="DL29" s="111">
        <f>'KALENDER PENDIDIKAN'!B101</f>
        <v>0</v>
      </c>
      <c r="DM29" s="111"/>
      <c r="DN29" s="111">
        <f>'KALENDER PENDIDIKAN'!C101</f>
        <v>0</v>
      </c>
      <c r="DO29" s="111"/>
      <c r="DP29" s="111">
        <f>'KALENDER PENDIDIKAN'!D101</f>
        <v>0</v>
      </c>
      <c r="DQ29" s="111"/>
      <c r="DR29" s="111">
        <f>'KALENDER PENDIDIKAN'!E101</f>
        <v>1</v>
      </c>
      <c r="DS29" s="111"/>
      <c r="DT29" s="111">
        <f>'KALENDER PENDIDIKAN'!F101</f>
        <v>1</v>
      </c>
      <c r="DU29" s="111"/>
      <c r="DV29" s="111">
        <f>'KALENDER PENDIDIKAN'!G101</f>
        <v>0</v>
      </c>
      <c r="DW29" s="111"/>
      <c r="DX29" s="111">
        <f>'KALENDER PENDIDIKAN'!H101</f>
        <v>0</v>
      </c>
      <c r="DY29" s="111"/>
      <c r="DZ29" s="111">
        <f>'KALENDER PENDIDIKAN'!I101</f>
        <v>1</v>
      </c>
      <c r="EA29" s="111"/>
      <c r="EB29" s="111">
        <f>'KALENDER PENDIDIKAN'!J101</f>
        <v>1</v>
      </c>
      <c r="EC29" s="111"/>
      <c r="ED29" s="111">
        <f>'KALENDER PENDIDIKAN'!K101</f>
        <v>1</v>
      </c>
      <c r="EE29" s="111"/>
      <c r="EF29" s="111">
        <f>'KALENDER PENDIDIKAN'!L101</f>
        <v>1</v>
      </c>
      <c r="EG29" s="111"/>
      <c r="EH29" s="111">
        <f>'KALENDER PENDIDIKAN'!M101</f>
        <v>0</v>
      </c>
      <c r="EI29" s="111"/>
      <c r="EJ29" s="111">
        <f>'KALENDER PENDIDIKAN'!N101</f>
        <v>1</v>
      </c>
      <c r="EK29" s="111"/>
      <c r="EL29" s="111">
        <f>'KALENDER PENDIDIKAN'!O101</f>
        <v>1</v>
      </c>
      <c r="EM29" s="111"/>
      <c r="EN29" s="111">
        <f>'KALENDER PENDIDIKAN'!P101</f>
        <v>0</v>
      </c>
      <c r="EO29" s="111"/>
      <c r="EP29" s="111">
        <f>'KALENDER PENDIDIKAN'!Q101</f>
        <v>1</v>
      </c>
      <c r="EQ29" s="111"/>
      <c r="ER29" s="111">
        <f>'KALENDER PENDIDIKAN'!R101</f>
        <v>1</v>
      </c>
      <c r="ES29" s="111"/>
      <c r="ET29" s="111">
        <f>'KALENDER PENDIDIKAN'!S101</f>
        <v>0</v>
      </c>
      <c r="EU29" s="111"/>
      <c r="EV29" s="111">
        <f>'KALENDER PENDIDIKAN'!T101</f>
        <v>0</v>
      </c>
      <c r="EW29" s="111"/>
      <c r="EX29" s="111">
        <f>'KALENDER PENDIDIKAN'!U101</f>
        <v>1</v>
      </c>
      <c r="EY29" s="111"/>
      <c r="EZ29" s="111">
        <f>'KALENDER PENDIDIKAN'!V101</f>
        <v>1</v>
      </c>
      <c r="FA29" s="111"/>
      <c r="FB29" s="111">
        <f>'KALENDER PENDIDIKAN'!W101</f>
        <v>1</v>
      </c>
      <c r="FC29" s="111"/>
      <c r="FD29" s="111">
        <f>'KALENDER PENDIDIKAN'!X101</f>
        <v>1</v>
      </c>
      <c r="FE29" s="111"/>
      <c r="FF29" s="111">
        <f>'KALENDER PENDIDIKAN'!Y101</f>
        <v>0</v>
      </c>
      <c r="FG29" s="111"/>
      <c r="FH29" s="111">
        <f>'KALENDER PENDIDIKAN'!Z101</f>
        <v>1</v>
      </c>
      <c r="FI29" s="111"/>
      <c r="FJ29" s="111">
        <f>'KALENDER PENDIDIKAN'!AA101</f>
        <v>1</v>
      </c>
      <c r="FK29" s="111"/>
      <c r="FL29" s="111">
        <f>'KALENDER PENDIDIKAN'!AB101</f>
        <v>1</v>
      </c>
      <c r="FM29" s="111"/>
      <c r="FN29" s="111">
        <f>'KALENDER PENDIDIKAN'!AC101</f>
        <v>1</v>
      </c>
      <c r="FO29" s="111"/>
      <c r="FP29" s="111">
        <f>'KALENDER PENDIDIKAN'!AD101</f>
        <v>0</v>
      </c>
      <c r="FQ29" s="111"/>
      <c r="FR29" s="111">
        <f>'KALENDER PENDIDIKAN'!AE101</f>
        <v>0</v>
      </c>
      <c r="FS29" s="111"/>
      <c r="FT29" s="111">
        <f>'KALENDER PENDIDIKAN'!AF101</f>
        <v>0</v>
      </c>
      <c r="FU29" s="111"/>
      <c r="FV29" s="111">
        <f>'KALENDER PENDIDIKAN'!AG101</f>
        <v>0</v>
      </c>
      <c r="FW29" s="111"/>
      <c r="FX29" s="111">
        <f>'KALENDER PENDIDIKAN'!AH101</f>
        <v>0</v>
      </c>
      <c r="FY29" s="111"/>
      <c r="FZ29" s="111">
        <f>'KALENDER PENDIDIKAN'!AI101</f>
        <v>0</v>
      </c>
      <c r="GA29" s="111"/>
      <c r="GB29" s="111">
        <f>'KALENDER PENDIDIKAN'!AJ101</f>
        <v>0</v>
      </c>
      <c r="GC29" s="111"/>
      <c r="GD29" s="111">
        <f>'KALENDER PENDIDIKAN'!AK101</f>
        <v>0</v>
      </c>
      <c r="GE29" s="111"/>
      <c r="GF29" s="111">
        <v>19</v>
      </c>
      <c r="GH29" s="103" t="str">
        <f t="shared" si="107"/>
        <v>Hide</v>
      </c>
    </row>
    <row r="30" spans="1:190" hidden="1" x14ac:dyDescent="0.35">
      <c r="A30" s="118"/>
      <c r="B30" s="118"/>
      <c r="C30" s="118"/>
      <c r="D30" s="132" t="str">
        <f t="shared" si="71"/>
        <v/>
      </c>
      <c r="E30" s="132" t="str">
        <f t="shared" si="72"/>
        <v/>
      </c>
      <c r="F30" s="132" t="str">
        <f t="shared" si="73"/>
        <v/>
      </c>
      <c r="G30" s="132" t="str">
        <f t="shared" si="74"/>
        <v/>
      </c>
      <c r="H30" s="132" t="str">
        <f t="shared" si="75"/>
        <v/>
      </c>
      <c r="I30" s="132" t="str">
        <f t="shared" si="76"/>
        <v/>
      </c>
      <c r="J30" s="132" t="str">
        <f t="shared" si="77"/>
        <v/>
      </c>
      <c r="K30" s="132" t="str">
        <f t="shared" si="78"/>
        <v/>
      </c>
      <c r="L30" s="132" t="str">
        <f t="shared" si="79"/>
        <v/>
      </c>
      <c r="M30" s="132" t="str">
        <f t="shared" si="80"/>
        <v/>
      </c>
      <c r="N30" s="132" t="str">
        <f t="shared" si="81"/>
        <v/>
      </c>
      <c r="O30" s="132" t="str">
        <f t="shared" si="82"/>
        <v/>
      </c>
      <c r="P30" s="132" t="str">
        <f t="shared" si="83"/>
        <v/>
      </c>
      <c r="Q30" s="132" t="str">
        <f t="shared" si="84"/>
        <v/>
      </c>
      <c r="R30" s="132" t="str">
        <f t="shared" si="85"/>
        <v/>
      </c>
      <c r="S30" s="132" t="str">
        <f t="shared" si="86"/>
        <v/>
      </c>
      <c r="T30" s="132" t="str">
        <f t="shared" si="87"/>
        <v/>
      </c>
      <c r="U30" s="132" t="str">
        <f t="shared" si="88"/>
        <v/>
      </c>
      <c r="V30" s="132" t="str">
        <f t="shared" si="89"/>
        <v/>
      </c>
      <c r="W30" s="132" t="str">
        <f t="shared" si="90"/>
        <v/>
      </c>
      <c r="X30" s="132" t="str">
        <f t="shared" si="91"/>
        <v/>
      </c>
      <c r="Y30" s="132" t="str">
        <f t="shared" si="92"/>
        <v/>
      </c>
      <c r="Z30" s="132" t="str">
        <f t="shared" si="93"/>
        <v/>
      </c>
      <c r="AA30" s="132" t="str">
        <f t="shared" si="94"/>
        <v/>
      </c>
      <c r="AB30" s="132" t="str">
        <f t="shared" si="95"/>
        <v/>
      </c>
      <c r="AC30" s="132" t="str">
        <f t="shared" si="96"/>
        <v/>
      </c>
      <c r="AD30" s="132" t="str">
        <f t="shared" si="97"/>
        <v/>
      </c>
      <c r="AE30" s="132" t="str">
        <f t="shared" si="98"/>
        <v/>
      </c>
      <c r="AF30" s="132" t="str">
        <f t="shared" si="99"/>
        <v/>
      </c>
      <c r="AG30" s="132" t="str">
        <f t="shared" si="100"/>
        <v/>
      </c>
      <c r="AH30" s="132" t="str">
        <f t="shared" si="101"/>
        <v/>
      </c>
      <c r="AI30" s="132" t="str">
        <f t="shared" si="102"/>
        <v/>
      </c>
      <c r="AJ30" s="132" t="str">
        <f t="shared" si="103"/>
        <v/>
      </c>
      <c r="AK30" s="132" t="str">
        <f t="shared" si="104"/>
        <v/>
      </c>
      <c r="AL30" s="132" t="str">
        <f t="shared" si="105"/>
        <v/>
      </c>
      <c r="AM30" s="132" t="str">
        <f t="shared" si="106"/>
        <v/>
      </c>
      <c r="AN30" s="40"/>
      <c r="AO30" s="2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L30" s="111">
        <f>'KALENDER PENDIDIKAN'!B102</f>
        <v>0</v>
      </c>
      <c r="DM30" s="111"/>
      <c r="DN30" s="111">
        <f>'KALENDER PENDIDIKAN'!C102</f>
        <v>0</v>
      </c>
      <c r="DO30" s="111"/>
      <c r="DP30" s="111">
        <f>'KALENDER PENDIDIKAN'!D102</f>
        <v>0</v>
      </c>
      <c r="DQ30" s="111"/>
      <c r="DR30" s="111">
        <f>'KALENDER PENDIDIKAN'!E102</f>
        <v>1</v>
      </c>
      <c r="DS30" s="111"/>
      <c r="DT30" s="111">
        <f>'KALENDER PENDIDIKAN'!F102</f>
        <v>1</v>
      </c>
      <c r="DU30" s="111"/>
      <c r="DV30" s="111">
        <f>'KALENDER PENDIDIKAN'!G102</f>
        <v>0</v>
      </c>
      <c r="DW30" s="111"/>
      <c r="DX30" s="111">
        <f>'KALENDER PENDIDIKAN'!H102</f>
        <v>0</v>
      </c>
      <c r="DY30" s="111"/>
      <c r="DZ30" s="111">
        <f>'KALENDER PENDIDIKAN'!I102</f>
        <v>1</v>
      </c>
      <c r="EA30" s="111"/>
      <c r="EB30" s="111">
        <f>'KALENDER PENDIDIKAN'!J102</f>
        <v>1</v>
      </c>
      <c r="EC30" s="111"/>
      <c r="ED30" s="111">
        <f>'KALENDER PENDIDIKAN'!K102</f>
        <v>1</v>
      </c>
      <c r="EE30" s="111"/>
      <c r="EF30" s="111">
        <f>'KALENDER PENDIDIKAN'!L102</f>
        <v>1</v>
      </c>
      <c r="EG30" s="111"/>
      <c r="EH30" s="111">
        <f>'KALENDER PENDIDIKAN'!M102</f>
        <v>0</v>
      </c>
      <c r="EI30" s="111"/>
      <c r="EJ30" s="111">
        <f>'KALENDER PENDIDIKAN'!N102</f>
        <v>1</v>
      </c>
      <c r="EK30" s="111"/>
      <c r="EL30" s="111">
        <f>'KALENDER PENDIDIKAN'!O102</f>
        <v>1</v>
      </c>
      <c r="EM30" s="111"/>
      <c r="EN30" s="111">
        <f>'KALENDER PENDIDIKAN'!P102</f>
        <v>0</v>
      </c>
      <c r="EO30" s="111"/>
      <c r="EP30" s="111">
        <f>'KALENDER PENDIDIKAN'!Q102</f>
        <v>1</v>
      </c>
      <c r="EQ30" s="111"/>
      <c r="ER30" s="111">
        <f>'KALENDER PENDIDIKAN'!R102</f>
        <v>1</v>
      </c>
      <c r="ES30" s="111"/>
      <c r="ET30" s="111">
        <f>'KALENDER PENDIDIKAN'!S102</f>
        <v>0</v>
      </c>
      <c r="EU30" s="111"/>
      <c r="EV30" s="111">
        <f>'KALENDER PENDIDIKAN'!T102</f>
        <v>0</v>
      </c>
      <c r="EW30" s="111"/>
      <c r="EX30" s="111">
        <f>'KALENDER PENDIDIKAN'!U102</f>
        <v>1</v>
      </c>
      <c r="EY30" s="111"/>
      <c r="EZ30" s="111">
        <f>'KALENDER PENDIDIKAN'!V102</f>
        <v>1</v>
      </c>
      <c r="FA30" s="111"/>
      <c r="FB30" s="111">
        <f>'KALENDER PENDIDIKAN'!W102</f>
        <v>1</v>
      </c>
      <c r="FC30" s="111"/>
      <c r="FD30" s="111">
        <f>'KALENDER PENDIDIKAN'!X102</f>
        <v>1</v>
      </c>
      <c r="FE30" s="111"/>
      <c r="FF30" s="111">
        <f>'KALENDER PENDIDIKAN'!Y102</f>
        <v>0</v>
      </c>
      <c r="FG30" s="111"/>
      <c r="FH30" s="111">
        <f>'KALENDER PENDIDIKAN'!Z102</f>
        <v>1</v>
      </c>
      <c r="FI30" s="111"/>
      <c r="FJ30" s="111">
        <f>'KALENDER PENDIDIKAN'!AA102</f>
        <v>1</v>
      </c>
      <c r="FK30" s="111"/>
      <c r="FL30" s="111">
        <f>'KALENDER PENDIDIKAN'!AB102</f>
        <v>1</v>
      </c>
      <c r="FM30" s="111"/>
      <c r="FN30" s="111">
        <f>'KALENDER PENDIDIKAN'!AC102</f>
        <v>1</v>
      </c>
      <c r="FO30" s="111"/>
      <c r="FP30" s="111">
        <f>'KALENDER PENDIDIKAN'!AD102</f>
        <v>0</v>
      </c>
      <c r="FQ30" s="111"/>
      <c r="FR30" s="111">
        <f>'KALENDER PENDIDIKAN'!AE102</f>
        <v>0</v>
      </c>
      <c r="FS30" s="111"/>
      <c r="FT30" s="111">
        <f>'KALENDER PENDIDIKAN'!AF102</f>
        <v>0</v>
      </c>
      <c r="FU30" s="111"/>
      <c r="FV30" s="111">
        <f>'KALENDER PENDIDIKAN'!AG102</f>
        <v>0</v>
      </c>
      <c r="FW30" s="111"/>
      <c r="FX30" s="111">
        <f>'KALENDER PENDIDIKAN'!AH102</f>
        <v>0</v>
      </c>
      <c r="FY30" s="111"/>
      <c r="FZ30" s="111">
        <f>'KALENDER PENDIDIKAN'!AI102</f>
        <v>0</v>
      </c>
      <c r="GA30" s="111"/>
      <c r="GB30" s="111">
        <f>'KALENDER PENDIDIKAN'!AJ102</f>
        <v>0</v>
      </c>
      <c r="GC30" s="111"/>
      <c r="GD30" s="111">
        <f>'KALENDER PENDIDIKAN'!AK102</f>
        <v>0</v>
      </c>
      <c r="GE30" s="111"/>
      <c r="GF30" s="111">
        <v>20</v>
      </c>
      <c r="GH30" s="103" t="str">
        <f t="shared" si="107"/>
        <v>Hide</v>
      </c>
    </row>
    <row r="31" spans="1:190" hidden="1" x14ac:dyDescent="0.35">
      <c r="A31" s="118" t="str">
        <f>PROTA!C29</f>
        <v/>
      </c>
      <c r="B31" s="118">
        <f>PROTA!C30</f>
        <v>0</v>
      </c>
      <c r="C31" s="118" t="str">
        <f>PROTA!E29</f>
        <v/>
      </c>
      <c r="D31" s="132" t="str">
        <f>IF(AR31&gt;0,AR31,"")</f>
        <v/>
      </c>
      <c r="E31" s="132" t="str">
        <f>IF(AT31&gt;0,AT31,"")</f>
        <v/>
      </c>
      <c r="F31" s="132" t="str">
        <f>IF(AV31&gt;0,AV31,"")</f>
        <v/>
      </c>
      <c r="G31" s="132" t="str">
        <f>IF(AX31&gt;0,AX31,"")</f>
        <v/>
      </c>
      <c r="H31" s="132" t="str">
        <f>IF(AZ31&gt;0,AZ31,"")</f>
        <v/>
      </c>
      <c r="I31" s="132" t="str">
        <f>IF(BB31&gt;0,BB31,"")</f>
        <v/>
      </c>
      <c r="J31" s="132" t="str">
        <f>IF(BD31&gt;0,BD31,"")</f>
        <v/>
      </c>
      <c r="K31" s="132" t="str">
        <f>IF(BF31&gt;0,BF31,"")</f>
        <v/>
      </c>
      <c r="L31" s="132" t="str">
        <f>IF(BH31&gt;0,BH31,"")</f>
        <v/>
      </c>
      <c r="M31" s="132" t="str">
        <f>IF(BJ31&gt;0,BJ31,"")</f>
        <v/>
      </c>
      <c r="N31" s="132" t="str">
        <f>IF(BL31&gt;0,BL31,"")</f>
        <v/>
      </c>
      <c r="O31" s="132" t="str">
        <f>IF(BN31&gt;0,BN31,"")</f>
        <v/>
      </c>
      <c r="P31" s="132" t="str">
        <f>IF(BP31&gt;0,BP31,"")</f>
        <v/>
      </c>
      <c r="Q31" s="132" t="str">
        <f>IF(BR31&gt;0,BR31,"")</f>
        <v/>
      </c>
      <c r="R31" s="132" t="str">
        <f>IF(BT31&gt;0,BT31,"")</f>
        <v/>
      </c>
      <c r="S31" s="132" t="str">
        <f>IF(BV31&gt;0,BV31,"")</f>
        <v/>
      </c>
      <c r="T31" s="132" t="str">
        <f>IF(BX31&gt;0,BX31,"")</f>
        <v/>
      </c>
      <c r="U31" s="132" t="str">
        <f>IF(BZ31&gt;0,BZ31,"")</f>
        <v/>
      </c>
      <c r="V31" s="132" t="str">
        <f>IF(CB31&gt;0,CB31,"")</f>
        <v/>
      </c>
      <c r="W31" s="132" t="str">
        <f>IF(CD31&gt;0,CD31,"")</f>
        <v/>
      </c>
      <c r="X31" s="132" t="str">
        <f>IF(CF31&gt;0,CF31,"")</f>
        <v/>
      </c>
      <c r="Y31" s="132" t="str">
        <f>IF(CH31&gt;0,CH31,"")</f>
        <v/>
      </c>
      <c r="Z31" s="132" t="str">
        <f>IF(CJ31&gt;0,CJ31,"")</f>
        <v/>
      </c>
      <c r="AA31" s="132" t="str">
        <f>IF(CL31&gt;0,CL31,"")</f>
        <v/>
      </c>
      <c r="AB31" s="132" t="str">
        <f>IF(CN31&gt;0,CN31,"")</f>
        <v/>
      </c>
      <c r="AC31" s="132" t="str">
        <f>IF(CP31&gt;0,CP31,"")</f>
        <v/>
      </c>
      <c r="AD31" s="132" t="str">
        <f>IF(CR31&gt;0,CR31,"")</f>
        <v/>
      </c>
      <c r="AE31" s="132" t="str">
        <f>IF(CT31&gt;0,CT31,"")</f>
        <v/>
      </c>
      <c r="AF31" s="132" t="str">
        <f>IF(CV31&gt;0,CV31,"")</f>
        <v/>
      </c>
      <c r="AG31" s="132" t="str">
        <f>IF(CX31&gt;0,CX31,"")</f>
        <v/>
      </c>
      <c r="AH31" s="132" t="str">
        <f>IF(CZ31&gt;0,CZ31,"")</f>
        <v/>
      </c>
      <c r="AI31" s="132" t="str">
        <f>IF(DB31&gt;0,DB31,"")</f>
        <v/>
      </c>
      <c r="AJ31" s="132" t="str">
        <f>IF(DD31&gt;0,DD31,"")</f>
        <v/>
      </c>
      <c r="AK31" s="132" t="str">
        <f>IF(DF31&gt;0,DF31,"")</f>
        <v/>
      </c>
      <c r="AL31" s="132" t="str">
        <f>IF(DH31&gt;0,DH31,"")</f>
        <v/>
      </c>
      <c r="AM31" s="132" t="str">
        <f>IF(DJ31&gt;0,DJ31,"")</f>
        <v/>
      </c>
      <c r="AN31" s="40"/>
      <c r="AO31" s="21"/>
      <c r="AP31">
        <f>IF(C31="",0,C31)</f>
        <v>0</v>
      </c>
      <c r="AQ31" s="111">
        <f>IF(C31="",0,C31)</f>
        <v>0</v>
      </c>
      <c r="AR31" s="111">
        <f>IF(DL31&gt;0,IF(AND(AQ29=0,AR29=0),IF(AQ31&lt;=$AQ$6,IF(SUM(AR11:AR29)&lt;&gt;$AQ$6,AQ31,0),$AQ$6),IF(AQ29&lt;&gt;$AP$29,IF(AND(AQ31&lt;$AQ$6,AR29&lt;$AQ$6),IF($AQ$6-SUM(AR11:AR29)&gt;AQ31,AQ31,$AQ$6-SUM(AR11:AR29)),$AQ$6-AR29),IF($AQ$6-SUM(AR11:AR29)&gt;AQ31,AQ31,IF(AQ31=$AP$31,$AQ$6-SUM(AR11:AR29),0)))),0)</f>
        <v>0</v>
      </c>
      <c r="AS31" s="111">
        <f t="shared" si="664"/>
        <v>0</v>
      </c>
      <c r="AT31" s="111">
        <f t="shared" ref="AT31" si="803">IF(DN31&gt;0,IF(AND(AS29=0,AT29=0),IF(AS31&lt;=$AQ$6,IF(SUM(AT11:AT29)&lt;&gt;$AQ$6,AS31,0),$AQ$6),IF(AS29&lt;&gt;$AP$29,IF(AND(AS31&lt;$AQ$6,AT29&lt;$AQ$6),IF($AQ$6-SUM(AT11:AT29)&gt;AS31,AS31,$AQ$6-SUM(AT11:AT29)),$AQ$6-AT29),IF($AQ$6-SUM(AT11:AT29)&gt;AS31,AS31,IF(AS31=$AP$31,$AQ$6-SUM(AT11:AT29),0)))),0)</f>
        <v>0</v>
      </c>
      <c r="AU31" s="111">
        <f t="shared" ref="AU31" si="804">AS31-AT31</f>
        <v>0</v>
      </c>
      <c r="AV31" s="111">
        <f t="shared" ref="AV31" si="805">IF(DP31&gt;0,IF(AND(AU29=0,AV29=0),IF(AU31&lt;=$AQ$6,IF(SUM(AV11:AV29)&lt;&gt;$AQ$6,AU31,0),$AQ$6),IF(AU29&lt;&gt;$AP$29,IF(AND(AU31&lt;$AQ$6,AV29&lt;$AQ$6),IF($AQ$6-SUM(AV11:AV29)&gt;AU31,AU31,$AQ$6-SUM(AV11:AV29)),$AQ$6-AV29),IF($AQ$6-SUM(AV11:AV29)&gt;AU31,AU31,IF(AU31=$AP$31,$AQ$6-SUM(AV11:AV29),0)))),0)</f>
        <v>0</v>
      </c>
      <c r="AW31" s="111">
        <f t="shared" ref="AW31" si="806">AU31-AV31</f>
        <v>0</v>
      </c>
      <c r="AX31" s="111">
        <f t="shared" ref="AX31" si="807">IF(DR31&gt;0,IF(AND(AW29=0,AX29=0),IF(AW31&lt;=$AQ$6,IF(SUM(AX11:AX29)&lt;&gt;$AQ$6,AW31,0),$AQ$6),IF(AW29&lt;&gt;$AP$29,IF(AND(AW31&lt;$AQ$6,AX29&lt;$AQ$6),IF($AQ$6-SUM(AX11:AX29)&gt;AW31,AW31,$AQ$6-SUM(AX11:AX29)),$AQ$6-AX29),IF($AQ$6-SUM(AX11:AX29)&gt;AW31,AW31,IF(AW31=$AP$31,$AQ$6-SUM(AX11:AX29),0)))),0)</f>
        <v>0</v>
      </c>
      <c r="AY31" s="111">
        <f t="shared" ref="AY31" si="808">AW31-AX31</f>
        <v>0</v>
      </c>
      <c r="AZ31" s="111">
        <f t="shared" ref="AZ31" si="809">IF(DT31&gt;0,IF(AND(AY29=0,AZ29=0),IF(AY31&lt;=$AQ$6,IF(SUM(AZ11:AZ29)&lt;&gt;$AQ$6,AY31,0),$AQ$6),IF(AY29&lt;&gt;$AP$29,IF(AND(AY31&lt;$AQ$6,AZ29&lt;$AQ$6),IF($AQ$6-SUM(AZ11:AZ29)&gt;AY31,AY31,$AQ$6-SUM(AZ11:AZ29)),$AQ$6-AZ29),IF($AQ$6-SUM(AZ11:AZ29)&gt;AY31,AY31,IF(AY31=$AP$31,$AQ$6-SUM(AZ11:AZ29),0)))),0)</f>
        <v>0</v>
      </c>
      <c r="BA31" s="111">
        <f t="shared" ref="BA31" si="810">AY31-AZ31</f>
        <v>0</v>
      </c>
      <c r="BB31" s="111">
        <f t="shared" ref="BB31" si="811">IF(DV31&gt;0,IF(AND(BA29=0,BB29=0),IF(BA31&lt;=$AQ$6,IF(SUM(BB11:BB29)&lt;&gt;$AQ$6,BA31,0),$AQ$6),IF(BA29&lt;&gt;$AP$29,IF(AND(BA31&lt;$AQ$6,BB29&lt;$AQ$6),IF($AQ$6-SUM(BB11:BB29)&gt;BA31,BA31,$AQ$6-SUM(BB11:BB29)),$AQ$6-BB29),IF($AQ$6-SUM(BB11:BB29)&gt;BA31,BA31,IF(BA31=$AP$31,$AQ$6-SUM(BB11:BB29),0)))),0)</f>
        <v>0</v>
      </c>
      <c r="BC31" s="111">
        <f t="shared" ref="BC31" si="812">BA31-BB31</f>
        <v>0</v>
      </c>
      <c r="BD31" s="111">
        <f t="shared" ref="BD31" si="813">IF(DX31&gt;0,IF(AND(BC29=0,BD29=0),IF(BC31&lt;=$AQ$6,IF(SUM(BD11:BD29)&lt;&gt;$AQ$6,BC31,0),$AQ$6),IF(BC29&lt;&gt;$AP$29,IF(AND(BC31&lt;$AQ$6,BD29&lt;$AQ$6),IF($AQ$6-SUM(BD11:BD29)&gt;BC31,BC31,$AQ$6-SUM(BD11:BD29)),$AQ$6-BD29),IF($AQ$6-SUM(BD11:BD29)&gt;BC31,BC31,IF(BC31=$AP$31,$AQ$6-SUM(BD11:BD29),0)))),0)</f>
        <v>0</v>
      </c>
      <c r="BE31" s="111">
        <f t="shared" ref="BE31" si="814">BC31-BD31</f>
        <v>0</v>
      </c>
      <c r="BF31" s="111">
        <f t="shared" ref="BF31" si="815">IF(DZ31&gt;0,IF(AND(BE29=0,BF29=0),IF(BE31&lt;=$AQ$6,IF(SUM(BF11:BF29)&lt;&gt;$AQ$6,BE31,0),$AQ$6),IF(BE29&lt;&gt;$AP$29,IF(AND(BE31&lt;$AQ$6,BF29&lt;$AQ$6),IF($AQ$6-SUM(BF11:BF29)&gt;BE31,BE31,$AQ$6-SUM(BF11:BF29)),$AQ$6-BF29),IF($AQ$6-SUM(BF11:BF29)&gt;BE31,BE31,IF(BE31=$AP$31,$AQ$6-SUM(BF11:BF29),0)))),0)</f>
        <v>0</v>
      </c>
      <c r="BG31" s="111">
        <f t="shared" ref="BG31" si="816">BE31-BF31</f>
        <v>0</v>
      </c>
      <c r="BH31" s="111">
        <f t="shared" ref="BH31" si="817">IF(EB31&gt;0,IF(AND(BG29=0,BH29=0),IF(BG31&lt;=$AQ$6,IF(SUM(BH11:BH29)&lt;&gt;$AQ$6,BG31,0),$AQ$6),IF(BG29&lt;&gt;$AP$29,IF(AND(BG31&lt;$AQ$6,BH29&lt;$AQ$6),IF($AQ$6-SUM(BH11:BH29)&gt;BG31,BG31,$AQ$6-SUM(BH11:BH29)),$AQ$6-BH29),IF($AQ$6-SUM(BH11:BH29)&gt;BG31,BG31,IF(BG31=$AP$31,$AQ$6-SUM(BH11:BH29),0)))),0)</f>
        <v>0</v>
      </c>
      <c r="BI31" s="111">
        <f t="shared" ref="BI31" si="818">BG31-BH31</f>
        <v>0</v>
      </c>
      <c r="BJ31" s="111">
        <f t="shared" ref="BJ31" si="819">IF(ED31&gt;0,IF(AND(BI29=0,BJ29=0),IF(BI31&lt;=$AQ$6,IF(SUM(BJ11:BJ29)&lt;&gt;$AQ$6,BI31,0),$AQ$6),IF(BI29&lt;&gt;$AP$29,IF(AND(BI31&lt;$AQ$6,BJ29&lt;$AQ$6),IF($AQ$6-SUM(BJ11:BJ29)&gt;BI31,BI31,$AQ$6-SUM(BJ11:BJ29)),$AQ$6-BJ29),IF($AQ$6-SUM(BJ11:BJ29)&gt;BI31,BI31,IF(BI31=$AP$31,$AQ$6-SUM(BJ11:BJ29),0)))),0)</f>
        <v>0</v>
      </c>
      <c r="BK31" s="111">
        <f t="shared" ref="BK31" si="820">BI31-BJ31</f>
        <v>0</v>
      </c>
      <c r="BL31" s="111">
        <f t="shared" ref="BL31" si="821">IF(EF31&gt;0,IF(AND(BK29=0,BL29=0),IF(BK31&lt;=$AQ$6,IF(SUM(BL11:BL29)&lt;&gt;$AQ$6,BK31,0),$AQ$6),IF(BK29&lt;&gt;$AP$29,IF(AND(BK31&lt;$AQ$6,BL29&lt;$AQ$6),IF($AQ$6-SUM(BL11:BL29)&gt;BK31,BK31,$AQ$6-SUM(BL11:BL29)),$AQ$6-BL29),IF($AQ$6-SUM(BL11:BL29)&gt;BK31,BK31,IF(BK31=$AP$31,$AQ$6-SUM(BL11:BL29),0)))),0)</f>
        <v>0</v>
      </c>
      <c r="BM31" s="111">
        <f t="shared" ref="BM31" si="822">BK31-BL31</f>
        <v>0</v>
      </c>
      <c r="BN31" s="111">
        <f t="shared" ref="BN31" si="823">IF(EH31&gt;0,IF(AND(BM29=0,BN29=0),IF(BM31&lt;=$AQ$6,IF(SUM(BN11:BN29)&lt;&gt;$AQ$6,BM31,0),$AQ$6),IF(BM29&lt;&gt;$AP$29,IF(AND(BM31&lt;$AQ$6,BN29&lt;$AQ$6),IF($AQ$6-SUM(BN11:BN29)&gt;BM31,BM31,$AQ$6-SUM(BN11:BN29)),$AQ$6-BN29),IF($AQ$6-SUM(BN11:BN29)&gt;BM31,BM31,IF(BM31=$AP$31,$AQ$6-SUM(BN11:BN29),0)))),0)</f>
        <v>0</v>
      </c>
      <c r="BO31" s="111">
        <f t="shared" ref="BO31" si="824">BM31-BN31</f>
        <v>0</v>
      </c>
      <c r="BP31" s="111">
        <f t="shared" ref="BP31" si="825">IF(EJ31&gt;0,IF(AND(BO29=0,BP29=0),IF(BO31&lt;=$AQ$6,IF(SUM(BP11:BP29)&lt;&gt;$AQ$6,BO31,0),$AQ$6),IF(BO29&lt;&gt;$AP$29,IF(AND(BO31&lt;$AQ$6,BP29&lt;$AQ$6),IF($AQ$6-SUM(BP11:BP29)&gt;BO31,BO31,$AQ$6-SUM(BP11:BP29)),$AQ$6-BP29),IF($AQ$6-SUM(BP11:BP29)&gt;BO31,BO31,IF(BO31=$AP$31,$AQ$6-SUM(BP11:BP29),0)))),0)</f>
        <v>0</v>
      </c>
      <c r="BQ31" s="111">
        <f t="shared" ref="BQ31" si="826">BO31-BP31</f>
        <v>0</v>
      </c>
      <c r="BR31" s="111">
        <f t="shared" ref="BR31" si="827">IF(EL31&gt;0,IF(AND(BQ29=0,BR29=0),IF(BQ31&lt;=$AQ$6,IF(SUM(BR11:BR29)&lt;&gt;$AQ$6,BQ31,0),$AQ$6),IF(BQ29&lt;&gt;$AP$29,IF(AND(BQ31&lt;$AQ$6,BR29&lt;$AQ$6),IF($AQ$6-SUM(BR11:BR29)&gt;BQ31,BQ31,$AQ$6-SUM(BR11:BR29)),$AQ$6-BR29),IF($AQ$6-SUM(BR11:BR29)&gt;BQ31,BQ31,IF(BQ31=$AP$31,$AQ$6-SUM(BR11:BR29),0)))),0)</f>
        <v>0</v>
      </c>
      <c r="BS31" s="111">
        <f t="shared" ref="BS31" si="828">BQ31-BR31</f>
        <v>0</v>
      </c>
      <c r="BT31" s="111">
        <f t="shared" ref="BT31" si="829">IF(EN31&gt;0,IF(AND(BS29=0,BT29=0),IF(BS31&lt;=$AQ$6,IF(SUM(BT11:BT29)&lt;&gt;$AQ$6,BS31,0),$AQ$6),IF(BS29&lt;&gt;$AP$29,IF(AND(BS31&lt;$AQ$6,BT29&lt;$AQ$6),IF($AQ$6-SUM(BT11:BT29)&gt;BS31,BS31,$AQ$6-SUM(BT11:BT29)),$AQ$6-BT29),IF($AQ$6-SUM(BT11:BT29)&gt;BS31,BS31,IF(BS31=$AP$31,$AQ$6-SUM(BT11:BT29),0)))),0)</f>
        <v>0</v>
      </c>
      <c r="BU31" s="111">
        <f t="shared" ref="BU31" si="830">BS31-BT31</f>
        <v>0</v>
      </c>
      <c r="BV31" s="111">
        <f t="shared" ref="BV31" si="831">IF(EP31&gt;0,IF(AND(BU29=0,BV29=0),IF(BU31&lt;=$AQ$6,IF(SUM(BV11:BV29)&lt;&gt;$AQ$6,BU31,0),$AQ$6),IF(BU29&lt;&gt;$AP$29,IF(AND(BU31&lt;$AQ$6,BV29&lt;$AQ$6),IF($AQ$6-SUM(BV11:BV29)&gt;BU31,BU31,$AQ$6-SUM(BV11:BV29)),$AQ$6-BV29),IF($AQ$6-SUM(BV11:BV29)&gt;BU31,BU31,IF(BU31=$AP$31,$AQ$6-SUM(BV11:BV29),0)))),0)</f>
        <v>0</v>
      </c>
      <c r="BW31" s="111">
        <f t="shared" ref="BW31" si="832">BU31-BV31</f>
        <v>0</v>
      </c>
      <c r="BX31" s="111">
        <f t="shared" ref="BX31" si="833">IF(ER31&gt;0,IF(AND(BW29=0,BX29=0),IF(BW31&lt;=$AQ$6,IF(SUM(BX11:BX29)&lt;&gt;$AQ$6,BW31,0),$AQ$6),IF(BW29&lt;&gt;$AP$29,IF(AND(BW31&lt;$AQ$6,BX29&lt;$AQ$6),IF($AQ$6-SUM(BX11:BX29)&gt;BW31,BW31,$AQ$6-SUM(BX11:BX29)),$AQ$6-BX29),IF($AQ$6-SUM(BX11:BX29)&gt;BW31,BW31,IF(BW31=$AP$31,$AQ$6-SUM(BX11:BX29),0)))),0)</f>
        <v>0</v>
      </c>
      <c r="BY31" s="111">
        <f t="shared" ref="BY31" si="834">BW31-BX31</f>
        <v>0</v>
      </c>
      <c r="BZ31" s="111">
        <f t="shared" ref="BZ31" si="835">IF(ET31&gt;0,IF(AND(BY29=0,BZ29=0),IF(BY31&lt;=$AQ$6,IF(SUM(BZ11:BZ29)&lt;&gt;$AQ$6,BY31,0),$AQ$6),IF(BY29&lt;&gt;$AP$29,IF(AND(BY31&lt;$AQ$6,BZ29&lt;$AQ$6),IF($AQ$6-SUM(BZ11:BZ29)&gt;BY31,BY31,$AQ$6-SUM(BZ11:BZ29)),$AQ$6-BZ29),IF($AQ$6-SUM(BZ11:BZ29)&gt;BY31,BY31,IF(BY31=$AP$31,$AQ$6-SUM(BZ11:BZ29),0)))),0)</f>
        <v>0</v>
      </c>
      <c r="CA31" s="111">
        <f t="shared" ref="CA31" si="836">BY31-BZ31</f>
        <v>0</v>
      </c>
      <c r="CB31" s="111">
        <f t="shared" ref="CB31" si="837">IF(EV31&gt;0,IF(AND(CA29=0,CB29=0),IF(CA31&lt;=$AQ$6,IF(SUM(CB11:CB29)&lt;&gt;$AQ$6,CA31,0),$AQ$6),IF(CA29&lt;&gt;$AP$29,IF(AND(CA31&lt;$AQ$6,CB29&lt;$AQ$6),IF($AQ$6-SUM(CB11:CB29)&gt;CA31,CA31,$AQ$6-SUM(CB11:CB29)),$AQ$6-CB29),IF($AQ$6-SUM(CB11:CB29)&gt;CA31,CA31,IF(CA31=$AP$31,$AQ$6-SUM(CB11:CB29),0)))),0)</f>
        <v>0</v>
      </c>
      <c r="CC31" s="111">
        <f t="shared" ref="CC31" si="838">CA31-CB31</f>
        <v>0</v>
      </c>
      <c r="CD31" s="111">
        <f t="shared" ref="CD31" si="839">IF(EX31&gt;0,IF(AND(CC29=0,CD29=0),IF(CC31&lt;=$AQ$6,IF(SUM(CD11:CD29)&lt;&gt;$AQ$6,CC31,0),$AQ$6),IF(CC29&lt;&gt;$AP$29,IF(AND(CC31&lt;$AQ$6,CD29&lt;$AQ$6),IF($AQ$6-SUM(CD11:CD29)&gt;CC31,CC31,$AQ$6-SUM(CD11:CD29)),$AQ$6-CD29),IF($AQ$6-SUM(CD11:CD29)&gt;CC31,CC31,IF(CC31=$AP$31,$AQ$6-SUM(CD11:CD29),0)))),0)</f>
        <v>0</v>
      </c>
      <c r="CE31" s="111">
        <f t="shared" ref="CE31" si="840">CC31-CD31</f>
        <v>0</v>
      </c>
      <c r="CF31" s="111">
        <f t="shared" ref="CF31" si="841">IF(EZ31&gt;0,IF(AND(CE29=0,CF29=0),IF(CE31&lt;=$AQ$6,IF(SUM(CF11:CF29)&lt;&gt;$AQ$6,CE31,0),$AQ$6),IF(CE29&lt;&gt;$AP$29,IF(AND(CE31&lt;$AQ$6,CF29&lt;$AQ$6),IF($AQ$6-SUM(CF11:CF29)&gt;CE31,CE31,$AQ$6-SUM(CF11:CF29)),$AQ$6-CF29),IF($AQ$6-SUM(CF11:CF29)&gt;CE31,CE31,IF(CE31=$AP$31,$AQ$6-SUM(CF11:CF29),0)))),0)</f>
        <v>0</v>
      </c>
      <c r="CG31" s="111">
        <f t="shared" ref="CG31" si="842">CE31-CF31</f>
        <v>0</v>
      </c>
      <c r="CH31" s="111">
        <f t="shared" ref="CH31" si="843">IF(FB31&gt;0,IF(AND(CG29=0,CH29=0),IF(CG31&lt;=$AQ$6,IF(SUM(CH11:CH29)&lt;&gt;$AQ$6,CG31,0),$AQ$6),IF(CG29&lt;&gt;$AP$29,IF(AND(CG31&lt;$AQ$6,CH29&lt;$AQ$6),IF($AQ$6-SUM(CH11:CH29)&gt;CG31,CG31,$AQ$6-SUM(CH11:CH29)),$AQ$6-CH29),IF($AQ$6-SUM(CH11:CH29)&gt;CG31,CG31,IF(CG31=$AP$31,$AQ$6-SUM(CH11:CH29),0)))),0)</f>
        <v>0</v>
      </c>
      <c r="CI31" s="111">
        <f t="shared" ref="CI31" si="844">CG31-CH31</f>
        <v>0</v>
      </c>
      <c r="CJ31" s="111">
        <f t="shared" ref="CJ31" si="845">IF(FD31&gt;0,IF(AND(CI29=0,CJ29=0),IF(CI31&lt;=$AQ$6,IF(SUM(CJ11:CJ29)&lt;&gt;$AQ$6,CI31,0),$AQ$6),IF(CI29&lt;&gt;$AP$29,IF(AND(CI31&lt;$AQ$6,CJ29&lt;$AQ$6),IF($AQ$6-SUM(CJ11:CJ29)&gt;CI31,CI31,$AQ$6-SUM(CJ11:CJ29)),$AQ$6-CJ29),IF($AQ$6-SUM(CJ11:CJ29)&gt;CI31,CI31,IF(CI31=$AP$31,$AQ$6-SUM(CJ11:CJ29),0)))),0)</f>
        <v>0</v>
      </c>
      <c r="CK31" s="111">
        <f t="shared" ref="CK31" si="846">CI31-CJ31</f>
        <v>0</v>
      </c>
      <c r="CL31" s="111">
        <f t="shared" ref="CL31" si="847">IF(FF31&gt;0,IF(AND(CK29=0,CL29=0),IF(CK31&lt;=$AQ$6,IF(SUM(CL11:CL29)&lt;&gt;$AQ$6,CK31,0),$AQ$6),IF(CK29&lt;&gt;$AP$29,IF(AND(CK31&lt;$AQ$6,CL29&lt;$AQ$6),IF($AQ$6-SUM(CL11:CL29)&gt;CK31,CK31,$AQ$6-SUM(CL11:CL29)),$AQ$6-CL29),IF($AQ$6-SUM(CL11:CL29)&gt;CK31,CK31,IF(CK31=$AP$31,$AQ$6-SUM(CL11:CL29),0)))),0)</f>
        <v>0</v>
      </c>
      <c r="CM31" s="111">
        <f t="shared" ref="CM31" si="848">CK31-CL31</f>
        <v>0</v>
      </c>
      <c r="CN31" s="111">
        <f t="shared" ref="CN31" si="849">IF(FH31&gt;0,IF(AND(CM29=0,CN29=0),IF(CM31&lt;=$AQ$6,IF(SUM(CN11:CN29)&lt;&gt;$AQ$6,CM31,0),$AQ$6),IF(CM29&lt;&gt;$AP$29,IF(AND(CM31&lt;$AQ$6,CN29&lt;$AQ$6),IF($AQ$6-SUM(CN11:CN29)&gt;CM31,CM31,$AQ$6-SUM(CN11:CN29)),$AQ$6-CN29),IF($AQ$6-SUM(CN11:CN29)&gt;CM31,CM31,IF(CM31=$AP$31,$AQ$6-SUM(CN11:CN29),0)))),0)</f>
        <v>0</v>
      </c>
      <c r="CO31" s="111">
        <f t="shared" ref="CO31" si="850">CM31-CN31</f>
        <v>0</v>
      </c>
      <c r="CP31" s="111">
        <f t="shared" ref="CP31" si="851">IF(FJ31&gt;0,IF(AND(CO29=0,CP29=0),IF(CO31&lt;=$AQ$6,IF(SUM(CP11:CP29)&lt;&gt;$AQ$6,CO31,0),$AQ$6),IF(CO29&lt;&gt;$AP$29,IF(AND(CO31&lt;$AQ$6,CP29&lt;$AQ$6),IF($AQ$6-SUM(CP11:CP29)&gt;CO31,CO31,$AQ$6-SUM(CP11:CP29)),$AQ$6-CP29),IF($AQ$6-SUM(CP11:CP29)&gt;CO31,CO31,IF(CO31=$AP$31,$AQ$6-SUM(CP11:CP29),0)))),0)</f>
        <v>0</v>
      </c>
      <c r="CQ31" s="111">
        <f t="shared" ref="CQ31" si="852">CO31-CP31</f>
        <v>0</v>
      </c>
      <c r="CR31" s="111">
        <f t="shared" ref="CR31" si="853">IF(FL31&gt;0,IF(AND(CQ29=0,CR29=0),IF(CQ31&lt;=$AQ$6,IF(SUM(CR11:CR29)&lt;&gt;$AQ$6,CQ31,0),$AQ$6),IF(CQ29&lt;&gt;$AP$29,IF(AND(CQ31&lt;$AQ$6,CR29&lt;$AQ$6),IF($AQ$6-SUM(CR11:CR29)&gt;CQ31,CQ31,$AQ$6-SUM(CR11:CR29)),$AQ$6-CR29),IF($AQ$6-SUM(CR11:CR29)&gt;CQ31,CQ31,IF(CQ31=$AP$31,$AQ$6-SUM(CR11:CR29),0)))),0)</f>
        <v>0</v>
      </c>
      <c r="CS31" s="111">
        <f t="shared" ref="CS31" si="854">CQ31-CR31</f>
        <v>0</v>
      </c>
      <c r="CT31" s="111">
        <f t="shared" ref="CT31" si="855">IF(FN31&gt;0,IF(AND(CS29=0,CT29=0),IF(CS31&lt;=$AQ$6,IF(SUM(CT11:CT29)&lt;&gt;$AQ$6,CS31,0),$AQ$6),IF(CS29&lt;&gt;$AP$29,IF(AND(CS31&lt;$AQ$6,CT29&lt;$AQ$6),IF($AQ$6-SUM(CT11:CT29)&gt;CS31,CS31,$AQ$6-SUM(CT11:CT29)),$AQ$6-CT29),IF($AQ$6-SUM(CT11:CT29)&gt;CS31,CS31,IF(CS31=$AP$31,$AQ$6-SUM(CT11:CT29),0)))),0)</f>
        <v>0</v>
      </c>
      <c r="CU31" s="111">
        <f t="shared" ref="CU31" si="856">CS31-CT31</f>
        <v>0</v>
      </c>
      <c r="CV31" s="111">
        <f t="shared" ref="CV31" si="857">IF(FP31&gt;0,IF(AND(CU29=0,CV29=0),IF(CU31&lt;=$AQ$6,IF(SUM(CV11:CV29)&lt;&gt;$AQ$6,CU31,0),$AQ$6),IF(CU29&lt;&gt;$AP$29,IF(AND(CU31&lt;$AQ$6,CV29&lt;$AQ$6),IF($AQ$6-SUM(CV11:CV29)&gt;CU31,CU31,$AQ$6-SUM(CV11:CV29)),$AQ$6-CV29),IF($AQ$6-SUM(CV11:CV29)&gt;CU31,CU31,IF(CU31=$AP$31,$AQ$6-SUM(CV11:CV29),0)))),0)</f>
        <v>0</v>
      </c>
      <c r="CW31" s="111">
        <f t="shared" ref="CW31" si="858">CU31-CV31</f>
        <v>0</v>
      </c>
      <c r="CX31" s="111">
        <f t="shared" ref="CX31" si="859">IF(FR31&gt;0,IF(AND(CW29=0,CX29=0),IF(CW31&lt;=$AQ$6,IF(SUM(CX11:CX29)&lt;&gt;$AQ$6,CW31,0),$AQ$6),IF(CW29&lt;&gt;$AP$29,IF(AND(CW31&lt;$AQ$6,CX29&lt;$AQ$6),IF($AQ$6-SUM(CX11:CX29)&gt;CW31,CW31,$AQ$6-SUM(CX11:CX29)),$AQ$6-CX29),IF($AQ$6-SUM(CX11:CX29)&gt;CW31,CW31,IF(CW31=$AP$31,$AQ$6-SUM(CX11:CX29),0)))),0)</f>
        <v>0</v>
      </c>
      <c r="CY31" s="111">
        <f t="shared" ref="CY31" si="860">CW31-CX31</f>
        <v>0</v>
      </c>
      <c r="CZ31" s="111">
        <f t="shared" ref="CZ31" si="861">IF(FT31&gt;0,IF(AND(CY29=0,CZ29=0),IF(CY31&lt;=$AQ$6,IF(SUM(CZ11:CZ29)&lt;&gt;$AQ$6,CY31,0),$AQ$6),IF(CY29&lt;&gt;$AP$29,IF(AND(CY31&lt;$AQ$6,CZ29&lt;$AQ$6),IF($AQ$6-SUM(CZ11:CZ29)&gt;CY31,CY31,$AQ$6-SUM(CZ11:CZ29)),$AQ$6-CZ29),IF($AQ$6-SUM(CZ11:CZ29)&gt;CY31,CY31,IF(CY31=$AP$31,$AQ$6-SUM(CZ11:CZ29),0)))),0)</f>
        <v>0</v>
      </c>
      <c r="DA31" s="111">
        <f t="shared" ref="DA31" si="862">CY31-CZ31</f>
        <v>0</v>
      </c>
      <c r="DB31" s="111">
        <f t="shared" ref="DB31" si="863">IF(FV31&gt;0,IF(AND(DA29=0,DB29=0),IF(DA31&lt;=$AQ$6,IF(SUM(DB11:DB29)&lt;&gt;$AQ$6,DA31,0),$AQ$6),IF(DA29&lt;&gt;$AP$29,IF(AND(DA31&lt;$AQ$6,DB29&lt;$AQ$6),IF($AQ$6-SUM(DB11:DB29)&gt;DA31,DA31,$AQ$6-SUM(DB11:DB29)),$AQ$6-DB29),IF($AQ$6-SUM(DB11:DB29)&gt;DA31,DA31,IF(DA31=$AP$31,$AQ$6-SUM(DB11:DB29),0)))),0)</f>
        <v>0</v>
      </c>
      <c r="DC31" s="111">
        <f t="shared" ref="DC31" si="864">DA31-DB31</f>
        <v>0</v>
      </c>
      <c r="DD31" s="111">
        <f t="shared" ref="DD31" si="865">IF(FX31&gt;0,IF(AND(DC29=0,DD29=0),IF(DC31&lt;=$AQ$6,IF(SUM(DD11:DD29)&lt;&gt;$AQ$6,DC31,0),$AQ$6),IF(DC29&lt;&gt;$AP$29,IF(AND(DC31&lt;$AQ$6,DD29&lt;$AQ$6),IF($AQ$6-SUM(DD11:DD29)&gt;DC31,DC31,$AQ$6-SUM(DD11:DD29)),$AQ$6-DD29),IF($AQ$6-SUM(DD11:DD29)&gt;DC31,DC31,IF(DC31=$AP$31,$AQ$6-SUM(DD11:DD29),0)))),0)</f>
        <v>0</v>
      </c>
      <c r="DE31" s="111">
        <f t="shared" ref="DE31" si="866">DC31-DD31</f>
        <v>0</v>
      </c>
      <c r="DF31" s="111">
        <f t="shared" ref="DF31" si="867">IF(FZ31&gt;0,IF(AND(DE29=0,DF29=0),IF(DE31&lt;=$AQ$6,IF(SUM(DF11:DF29)&lt;&gt;$AQ$6,DE31,0),$AQ$6),IF(DE29&lt;&gt;$AP$29,IF(AND(DE31&lt;$AQ$6,DF29&lt;$AQ$6),IF($AQ$6-SUM(DF11:DF29)&gt;DE31,DE31,$AQ$6-SUM(DF11:DF29)),$AQ$6-DF29),IF($AQ$6-SUM(DF11:DF29)&gt;DE31,DE31,IF(DE31=$AP$31,$AQ$6-SUM(DF11:DF29),0)))),0)</f>
        <v>0</v>
      </c>
      <c r="DG31" s="111">
        <f t="shared" ref="DG31" si="868">DE31-DF31</f>
        <v>0</v>
      </c>
      <c r="DH31" s="111">
        <f t="shared" ref="DH31" si="869">IF(GB31&gt;0,IF(AND(DG29=0,DH29=0),IF(DG31&lt;=$AQ$6,IF(SUM(DH11:DH29)&lt;&gt;$AQ$6,DG31,0),$AQ$6),IF(DG29&lt;&gt;$AP$29,IF(AND(DG31&lt;$AQ$6,DH29&lt;$AQ$6),IF($AQ$6-SUM(DH11:DH29)&gt;DG31,DG31,$AQ$6-SUM(DH11:DH29)),$AQ$6-DH29),IF($AQ$6-SUM(DH11:DH29)&gt;DG31,DG31,IF(DG31=$AP$31,$AQ$6-SUM(DH11:DH29),0)))),0)</f>
        <v>0</v>
      </c>
      <c r="DI31" s="111">
        <f t="shared" ref="DI31" si="870">DG31-DH31</f>
        <v>0</v>
      </c>
      <c r="DJ31" s="111">
        <f t="shared" ref="DJ31" si="871">IF(GD31&gt;0,IF(AND(DI29=0,DJ29=0),IF(DI31&lt;=$AQ$6,IF(SUM(DJ11:DJ29)&lt;&gt;$AQ$6,DI31,0),$AQ$6),IF(DI29&lt;&gt;$AP$29,IF(AND(DI31&lt;$AQ$6,DJ29&lt;$AQ$6),IF($AQ$6-SUM(DJ11:DJ29)&gt;DI31,DI31,$AQ$6-SUM(DJ11:DJ29)),$AQ$6-DJ29),IF($AQ$6-SUM(DJ11:DJ29)&gt;DI31,DI31,IF(DI31=$AP$31,$AQ$6-SUM(DJ11:DJ29),0)))),0)</f>
        <v>0</v>
      </c>
      <c r="DL31" s="111">
        <f>'KALENDER PENDIDIKAN'!B103</f>
        <v>0</v>
      </c>
      <c r="DM31" s="111"/>
      <c r="DN31" s="111">
        <f>'KALENDER PENDIDIKAN'!C103</f>
        <v>0</v>
      </c>
      <c r="DO31" s="111"/>
      <c r="DP31" s="111">
        <f>'KALENDER PENDIDIKAN'!D103</f>
        <v>0</v>
      </c>
      <c r="DQ31" s="111"/>
      <c r="DR31" s="111">
        <f>'KALENDER PENDIDIKAN'!E103</f>
        <v>1</v>
      </c>
      <c r="DS31" s="111"/>
      <c r="DT31" s="111">
        <f>'KALENDER PENDIDIKAN'!F103</f>
        <v>1</v>
      </c>
      <c r="DU31" s="111"/>
      <c r="DV31" s="111">
        <f>'KALENDER PENDIDIKAN'!G103</f>
        <v>0</v>
      </c>
      <c r="DW31" s="111"/>
      <c r="DX31" s="111">
        <f>'KALENDER PENDIDIKAN'!H103</f>
        <v>0</v>
      </c>
      <c r="DY31" s="111"/>
      <c r="DZ31" s="111">
        <f>'KALENDER PENDIDIKAN'!I103</f>
        <v>1</v>
      </c>
      <c r="EA31" s="111"/>
      <c r="EB31" s="111">
        <f>'KALENDER PENDIDIKAN'!J103</f>
        <v>1</v>
      </c>
      <c r="EC31" s="111"/>
      <c r="ED31" s="111">
        <f>'KALENDER PENDIDIKAN'!K103</f>
        <v>1</v>
      </c>
      <c r="EE31" s="111"/>
      <c r="EF31" s="111">
        <f>'KALENDER PENDIDIKAN'!L103</f>
        <v>1</v>
      </c>
      <c r="EG31" s="111"/>
      <c r="EH31" s="111">
        <f>'KALENDER PENDIDIKAN'!M103</f>
        <v>0</v>
      </c>
      <c r="EI31" s="111"/>
      <c r="EJ31" s="111">
        <f>'KALENDER PENDIDIKAN'!N103</f>
        <v>1</v>
      </c>
      <c r="EK31" s="111"/>
      <c r="EL31" s="111">
        <f>'KALENDER PENDIDIKAN'!O103</f>
        <v>1</v>
      </c>
      <c r="EM31" s="111"/>
      <c r="EN31" s="111">
        <f>'KALENDER PENDIDIKAN'!P103</f>
        <v>0</v>
      </c>
      <c r="EO31" s="111"/>
      <c r="EP31" s="111">
        <f>'KALENDER PENDIDIKAN'!Q103</f>
        <v>1</v>
      </c>
      <c r="EQ31" s="111"/>
      <c r="ER31" s="111">
        <f>'KALENDER PENDIDIKAN'!R103</f>
        <v>1</v>
      </c>
      <c r="ES31" s="111"/>
      <c r="ET31" s="111">
        <f>'KALENDER PENDIDIKAN'!S103</f>
        <v>0</v>
      </c>
      <c r="EU31" s="111"/>
      <c r="EV31" s="111">
        <f>'KALENDER PENDIDIKAN'!T103</f>
        <v>0</v>
      </c>
      <c r="EW31" s="111"/>
      <c r="EX31" s="111">
        <f>'KALENDER PENDIDIKAN'!U103</f>
        <v>1</v>
      </c>
      <c r="EY31" s="111"/>
      <c r="EZ31" s="111">
        <f>'KALENDER PENDIDIKAN'!V103</f>
        <v>1</v>
      </c>
      <c r="FA31" s="111"/>
      <c r="FB31" s="111">
        <f>'KALENDER PENDIDIKAN'!W103</f>
        <v>1</v>
      </c>
      <c r="FC31" s="111"/>
      <c r="FD31" s="111">
        <f>'KALENDER PENDIDIKAN'!X103</f>
        <v>1</v>
      </c>
      <c r="FE31" s="111"/>
      <c r="FF31" s="111">
        <f>'KALENDER PENDIDIKAN'!Y103</f>
        <v>0</v>
      </c>
      <c r="FG31" s="111"/>
      <c r="FH31" s="111">
        <f>'KALENDER PENDIDIKAN'!Z103</f>
        <v>1</v>
      </c>
      <c r="FI31" s="111"/>
      <c r="FJ31" s="111">
        <f>'KALENDER PENDIDIKAN'!AA103</f>
        <v>1</v>
      </c>
      <c r="FK31" s="111"/>
      <c r="FL31" s="111">
        <f>'KALENDER PENDIDIKAN'!AB103</f>
        <v>1</v>
      </c>
      <c r="FM31" s="111"/>
      <c r="FN31" s="111">
        <f>'KALENDER PENDIDIKAN'!AC103</f>
        <v>1</v>
      </c>
      <c r="FO31" s="111"/>
      <c r="FP31" s="111">
        <f>'KALENDER PENDIDIKAN'!AD103</f>
        <v>0</v>
      </c>
      <c r="FQ31" s="111"/>
      <c r="FR31" s="111">
        <f>'KALENDER PENDIDIKAN'!AE103</f>
        <v>0</v>
      </c>
      <c r="FS31" s="111"/>
      <c r="FT31" s="111">
        <f>'KALENDER PENDIDIKAN'!AF103</f>
        <v>0</v>
      </c>
      <c r="FU31" s="111"/>
      <c r="FV31" s="111">
        <f>'KALENDER PENDIDIKAN'!AG103</f>
        <v>0</v>
      </c>
      <c r="FW31" s="111"/>
      <c r="FX31" s="111">
        <f>'KALENDER PENDIDIKAN'!AH103</f>
        <v>0</v>
      </c>
      <c r="FY31" s="111"/>
      <c r="FZ31" s="111">
        <f>'KALENDER PENDIDIKAN'!AI103</f>
        <v>0</v>
      </c>
      <c r="GA31" s="111"/>
      <c r="GB31" s="111">
        <f>'KALENDER PENDIDIKAN'!AJ103</f>
        <v>0</v>
      </c>
      <c r="GC31" s="111"/>
      <c r="GD31" s="111">
        <f>'KALENDER PENDIDIKAN'!AK103</f>
        <v>0</v>
      </c>
      <c r="GE31" s="111"/>
      <c r="GF31" s="111">
        <v>21</v>
      </c>
      <c r="GH31" s="103" t="str">
        <f t="shared" si="107"/>
        <v>Hide</v>
      </c>
    </row>
    <row r="32" spans="1:190" hidden="1" x14ac:dyDescent="0.35">
      <c r="A32" s="118"/>
      <c r="B32" s="118"/>
      <c r="C32" s="118"/>
      <c r="D32" s="132" t="str">
        <f t="shared" si="71"/>
        <v/>
      </c>
      <c r="E32" s="132" t="str">
        <f t="shared" si="72"/>
        <v/>
      </c>
      <c r="F32" s="132" t="str">
        <f t="shared" si="73"/>
        <v/>
      </c>
      <c r="G32" s="132" t="str">
        <f t="shared" si="74"/>
        <v/>
      </c>
      <c r="H32" s="132" t="str">
        <f t="shared" si="75"/>
        <v/>
      </c>
      <c r="I32" s="132" t="str">
        <f t="shared" si="76"/>
        <v/>
      </c>
      <c r="J32" s="132" t="str">
        <f t="shared" si="77"/>
        <v/>
      </c>
      <c r="K32" s="132" t="str">
        <f t="shared" si="78"/>
        <v/>
      </c>
      <c r="L32" s="132" t="str">
        <f t="shared" si="79"/>
        <v/>
      </c>
      <c r="M32" s="132" t="str">
        <f t="shared" si="80"/>
        <v/>
      </c>
      <c r="N32" s="132" t="str">
        <f t="shared" si="81"/>
        <v/>
      </c>
      <c r="O32" s="132" t="str">
        <f t="shared" si="82"/>
        <v/>
      </c>
      <c r="P32" s="132" t="str">
        <f t="shared" si="83"/>
        <v/>
      </c>
      <c r="Q32" s="132" t="str">
        <f t="shared" si="84"/>
        <v/>
      </c>
      <c r="R32" s="132" t="str">
        <f t="shared" si="85"/>
        <v/>
      </c>
      <c r="S32" s="132" t="str">
        <f t="shared" si="86"/>
        <v/>
      </c>
      <c r="T32" s="132" t="str">
        <f t="shared" si="87"/>
        <v/>
      </c>
      <c r="U32" s="132" t="str">
        <f t="shared" si="88"/>
        <v/>
      </c>
      <c r="V32" s="132" t="str">
        <f t="shared" si="89"/>
        <v/>
      </c>
      <c r="W32" s="132" t="str">
        <f t="shared" si="90"/>
        <v/>
      </c>
      <c r="X32" s="132" t="str">
        <f t="shared" si="91"/>
        <v/>
      </c>
      <c r="Y32" s="132" t="str">
        <f t="shared" si="92"/>
        <v/>
      </c>
      <c r="Z32" s="132" t="str">
        <f t="shared" si="93"/>
        <v/>
      </c>
      <c r="AA32" s="132" t="str">
        <f t="shared" si="94"/>
        <v/>
      </c>
      <c r="AB32" s="132" t="str">
        <f t="shared" si="95"/>
        <v/>
      </c>
      <c r="AC32" s="132" t="str">
        <f t="shared" si="96"/>
        <v/>
      </c>
      <c r="AD32" s="132" t="str">
        <f t="shared" si="97"/>
        <v/>
      </c>
      <c r="AE32" s="132" t="str">
        <f t="shared" si="98"/>
        <v/>
      </c>
      <c r="AF32" s="132" t="str">
        <f t="shared" si="99"/>
        <v/>
      </c>
      <c r="AG32" s="132" t="str">
        <f t="shared" si="100"/>
        <v/>
      </c>
      <c r="AH32" s="132" t="str">
        <f t="shared" si="101"/>
        <v/>
      </c>
      <c r="AI32" s="132" t="str">
        <f t="shared" si="102"/>
        <v/>
      </c>
      <c r="AJ32" s="132" t="str">
        <f t="shared" si="103"/>
        <v/>
      </c>
      <c r="AK32" s="132" t="str">
        <f t="shared" si="104"/>
        <v/>
      </c>
      <c r="AL32" s="132" t="str">
        <f t="shared" si="105"/>
        <v/>
      </c>
      <c r="AM32" s="132" t="str">
        <f t="shared" si="106"/>
        <v/>
      </c>
      <c r="AN32" s="40"/>
      <c r="AO32" s="2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L32" s="111">
        <f>'KALENDER PENDIDIKAN'!B104</f>
        <v>0</v>
      </c>
      <c r="DM32" s="111"/>
      <c r="DN32" s="111">
        <f>'KALENDER PENDIDIKAN'!C104</f>
        <v>0</v>
      </c>
      <c r="DO32" s="111"/>
      <c r="DP32" s="111">
        <f>'KALENDER PENDIDIKAN'!D104</f>
        <v>0</v>
      </c>
      <c r="DQ32" s="111"/>
      <c r="DR32" s="111">
        <f>'KALENDER PENDIDIKAN'!E104</f>
        <v>1</v>
      </c>
      <c r="DS32" s="111"/>
      <c r="DT32" s="111">
        <f>'KALENDER PENDIDIKAN'!F104</f>
        <v>1</v>
      </c>
      <c r="DU32" s="111"/>
      <c r="DV32" s="111">
        <f>'KALENDER PENDIDIKAN'!G104</f>
        <v>0</v>
      </c>
      <c r="DW32" s="111"/>
      <c r="DX32" s="111">
        <f>'KALENDER PENDIDIKAN'!H104</f>
        <v>0</v>
      </c>
      <c r="DY32" s="111"/>
      <c r="DZ32" s="111">
        <f>'KALENDER PENDIDIKAN'!I104</f>
        <v>1</v>
      </c>
      <c r="EA32" s="111"/>
      <c r="EB32" s="111">
        <f>'KALENDER PENDIDIKAN'!J104</f>
        <v>1</v>
      </c>
      <c r="EC32" s="111"/>
      <c r="ED32" s="111">
        <f>'KALENDER PENDIDIKAN'!K104</f>
        <v>1</v>
      </c>
      <c r="EE32" s="111"/>
      <c r="EF32" s="111">
        <f>'KALENDER PENDIDIKAN'!L104</f>
        <v>1</v>
      </c>
      <c r="EG32" s="111"/>
      <c r="EH32" s="111">
        <f>'KALENDER PENDIDIKAN'!M104</f>
        <v>0</v>
      </c>
      <c r="EI32" s="111"/>
      <c r="EJ32" s="111">
        <f>'KALENDER PENDIDIKAN'!N104</f>
        <v>1</v>
      </c>
      <c r="EK32" s="111"/>
      <c r="EL32" s="111">
        <f>'KALENDER PENDIDIKAN'!O104</f>
        <v>1</v>
      </c>
      <c r="EM32" s="111"/>
      <c r="EN32" s="111">
        <f>'KALENDER PENDIDIKAN'!P104</f>
        <v>0</v>
      </c>
      <c r="EO32" s="111"/>
      <c r="EP32" s="111">
        <f>'KALENDER PENDIDIKAN'!Q104</f>
        <v>1</v>
      </c>
      <c r="EQ32" s="111"/>
      <c r="ER32" s="111">
        <f>'KALENDER PENDIDIKAN'!R104</f>
        <v>1</v>
      </c>
      <c r="ES32" s="111"/>
      <c r="ET32" s="111">
        <f>'KALENDER PENDIDIKAN'!S104</f>
        <v>0</v>
      </c>
      <c r="EU32" s="111"/>
      <c r="EV32" s="111">
        <f>'KALENDER PENDIDIKAN'!T104</f>
        <v>0</v>
      </c>
      <c r="EW32" s="111"/>
      <c r="EX32" s="111">
        <f>'KALENDER PENDIDIKAN'!U104</f>
        <v>1</v>
      </c>
      <c r="EY32" s="111"/>
      <c r="EZ32" s="111">
        <f>'KALENDER PENDIDIKAN'!V104</f>
        <v>1</v>
      </c>
      <c r="FA32" s="111"/>
      <c r="FB32" s="111">
        <f>'KALENDER PENDIDIKAN'!W104</f>
        <v>1</v>
      </c>
      <c r="FC32" s="111"/>
      <c r="FD32" s="111">
        <f>'KALENDER PENDIDIKAN'!X104</f>
        <v>1</v>
      </c>
      <c r="FE32" s="111"/>
      <c r="FF32" s="111">
        <f>'KALENDER PENDIDIKAN'!Y104</f>
        <v>0</v>
      </c>
      <c r="FG32" s="111"/>
      <c r="FH32" s="111">
        <f>'KALENDER PENDIDIKAN'!Z104</f>
        <v>1</v>
      </c>
      <c r="FI32" s="111"/>
      <c r="FJ32" s="111">
        <f>'KALENDER PENDIDIKAN'!AA104</f>
        <v>1</v>
      </c>
      <c r="FK32" s="111"/>
      <c r="FL32" s="111">
        <f>'KALENDER PENDIDIKAN'!AB104</f>
        <v>1</v>
      </c>
      <c r="FM32" s="111"/>
      <c r="FN32" s="111">
        <f>'KALENDER PENDIDIKAN'!AC104</f>
        <v>1</v>
      </c>
      <c r="FO32" s="111"/>
      <c r="FP32" s="111">
        <f>'KALENDER PENDIDIKAN'!AD104</f>
        <v>0</v>
      </c>
      <c r="FQ32" s="111"/>
      <c r="FR32" s="111">
        <f>'KALENDER PENDIDIKAN'!AE104</f>
        <v>0</v>
      </c>
      <c r="FS32" s="111"/>
      <c r="FT32" s="111">
        <f>'KALENDER PENDIDIKAN'!AF104</f>
        <v>0</v>
      </c>
      <c r="FU32" s="111"/>
      <c r="FV32" s="111">
        <f>'KALENDER PENDIDIKAN'!AG104</f>
        <v>0</v>
      </c>
      <c r="FW32" s="111"/>
      <c r="FX32" s="111">
        <f>'KALENDER PENDIDIKAN'!AH104</f>
        <v>0</v>
      </c>
      <c r="FY32" s="111"/>
      <c r="FZ32" s="111">
        <f>'KALENDER PENDIDIKAN'!AI104</f>
        <v>0</v>
      </c>
      <c r="GA32" s="111"/>
      <c r="GB32" s="111">
        <f>'KALENDER PENDIDIKAN'!AJ104</f>
        <v>0</v>
      </c>
      <c r="GC32" s="111"/>
      <c r="GD32" s="111">
        <f>'KALENDER PENDIDIKAN'!AK104</f>
        <v>0</v>
      </c>
      <c r="GE32" s="111"/>
      <c r="GF32" s="111">
        <v>22</v>
      </c>
      <c r="GH32" s="103" t="str">
        <f t="shared" si="107"/>
        <v>Hide</v>
      </c>
    </row>
    <row r="33" spans="1:190" hidden="1" x14ac:dyDescent="0.35">
      <c r="A33" s="179" t="str">
        <f>PROTA!C31</f>
        <v/>
      </c>
      <c r="B33" s="1">
        <f>PROTA!C32</f>
        <v>0</v>
      </c>
      <c r="C33" s="118" t="str">
        <f>PROTA!E31</f>
        <v/>
      </c>
      <c r="D33" s="132" t="str">
        <f>IF(AR33&gt;0,AR33,"")</f>
        <v/>
      </c>
      <c r="E33" s="132" t="str">
        <f>IF(AT33&gt;0,AT33,"")</f>
        <v/>
      </c>
      <c r="F33" s="132" t="str">
        <f>IF(AV33&gt;0,AV33,"")</f>
        <v/>
      </c>
      <c r="G33" s="132" t="str">
        <f>IF(AX33&gt;0,AX33,"")</f>
        <v/>
      </c>
      <c r="H33" s="132" t="str">
        <f>IF(AZ33&gt;0,AZ33,"")</f>
        <v/>
      </c>
      <c r="I33" s="132" t="str">
        <f>IF(BB33&gt;0,BB33,"")</f>
        <v/>
      </c>
      <c r="J33" s="132" t="str">
        <f>IF(BD33&gt;0,BD33,"")</f>
        <v/>
      </c>
      <c r="K33" s="132" t="str">
        <f>IF(BF33&gt;0,BF33,"")</f>
        <v/>
      </c>
      <c r="L33" s="132" t="str">
        <f>IF(BH33&gt;0,BH33,"")</f>
        <v/>
      </c>
      <c r="M33" s="132" t="str">
        <f>IF(BJ33&gt;0,BJ33,"")</f>
        <v/>
      </c>
      <c r="N33" s="132" t="str">
        <f>IF(BL33&gt;0,BL33,"")</f>
        <v/>
      </c>
      <c r="O33" s="132" t="str">
        <f>IF(BN33&gt;0,BN33,"")</f>
        <v/>
      </c>
      <c r="P33" s="132" t="str">
        <f>IF(BP33&gt;0,BP33,"")</f>
        <v/>
      </c>
      <c r="Q33" s="132" t="str">
        <f>IF(BR33&gt;0,BR33,"")</f>
        <v/>
      </c>
      <c r="R33" s="132" t="str">
        <f>IF(BT33&gt;0,BT33,"")</f>
        <v/>
      </c>
      <c r="S33" s="132" t="str">
        <f>IF(BV33&gt;0,BV33,"")</f>
        <v/>
      </c>
      <c r="T33" s="132" t="str">
        <f>IF(BX33&gt;0,BX33,"")</f>
        <v/>
      </c>
      <c r="U33" s="132" t="str">
        <f>IF(BZ33&gt;0,BZ33,"")</f>
        <v/>
      </c>
      <c r="V33" s="132" t="str">
        <f>IF(CB33&gt;0,CB33,"")</f>
        <v/>
      </c>
      <c r="W33" s="132" t="str">
        <f>IF(CD33&gt;0,CD33,"")</f>
        <v/>
      </c>
      <c r="X33" s="132" t="str">
        <f>IF(CF33&gt;0,CF33,"")</f>
        <v/>
      </c>
      <c r="Y33" s="132" t="str">
        <f>IF(CH33&gt;0,CH33,"")</f>
        <v/>
      </c>
      <c r="Z33" s="132" t="str">
        <f>IF(CJ33&gt;0,CJ33,"")</f>
        <v/>
      </c>
      <c r="AA33" s="132" t="str">
        <f>IF(CL33&gt;0,CL33,"")</f>
        <v/>
      </c>
      <c r="AB33" s="132" t="str">
        <f>IF(CN33&gt;0,CN33,"")</f>
        <v/>
      </c>
      <c r="AC33" s="132" t="str">
        <f>IF(CP33&gt;0,CP33,"")</f>
        <v/>
      </c>
      <c r="AD33" s="132" t="str">
        <f>IF(CR33&gt;0,CR33,"")</f>
        <v/>
      </c>
      <c r="AE33" s="132" t="str">
        <f>IF(CT33&gt;0,CT33,"")</f>
        <v/>
      </c>
      <c r="AF33" s="132" t="str">
        <f>IF(CV33&gt;0,CV33,"")</f>
        <v/>
      </c>
      <c r="AG33" s="132" t="str">
        <f>IF(CX33&gt;0,CX33,"")</f>
        <v/>
      </c>
      <c r="AH33" s="132" t="str">
        <f>IF(CZ33&gt;0,CZ33,"")</f>
        <v/>
      </c>
      <c r="AI33" s="132" t="str">
        <f>IF(DB33&gt;0,DB33,"")</f>
        <v/>
      </c>
      <c r="AJ33" s="132" t="str">
        <f>IF(DD33&gt;0,DD33,"")</f>
        <v/>
      </c>
      <c r="AK33" s="132" t="str">
        <f>IF(DF33&gt;0,DF33,"")</f>
        <v/>
      </c>
      <c r="AL33" s="132" t="str">
        <f>IF(DH33&gt;0,DH33,"")</f>
        <v/>
      </c>
      <c r="AM33" s="132" t="str">
        <f>IF(DJ33&gt;0,DJ33,"")</f>
        <v/>
      </c>
      <c r="AN33" s="40"/>
      <c r="AO33" s="21"/>
      <c r="AP33">
        <f t="shared" ref="AP33" si="872">IF(C33="",0,C33)</f>
        <v>0</v>
      </c>
      <c r="AQ33" s="111">
        <f t="shared" ref="AQ33" si="873">IF(C33="",0,C33)</f>
        <v>0</v>
      </c>
      <c r="AR33" s="111">
        <f>IF(DL33&gt;0,IF(AND(AQ31=0,AR31=0),IF(AQ33&lt;=$AQ$6,IF(SUM(AR11:AR31)&lt;&gt;$AQ$6,AQ33,0),$AQ$6),IF(AQ31&lt;&gt;$AP$31,IF(AND(AQ33&lt;$AQ$6,AR31&lt;$AQ$6),IF($AQ$6-SUM(AR11:AR31)&gt;AQ33,AQ33,$AQ$6-SUM(AR11:AR31)),$AQ$6-AR31),IF($AQ$6-SUM(AR11:AR31)&gt;AQ33,AQ33,IF(AQ33=$AP$33,$AQ$6-SUM(AR11:AR31),0)))),0)</f>
        <v>0</v>
      </c>
      <c r="AS33" s="111">
        <f t="shared" si="664"/>
        <v>0</v>
      </c>
      <c r="AT33" s="111">
        <f t="shared" ref="AT33" si="874">IF(DN33&gt;0,IF(AND(AS31=0,AT31=0),IF(AS33&lt;=$AQ$6,IF(SUM(AT11:AT31)&lt;&gt;$AQ$6,AS33,0),$AQ$6),IF(AS31&lt;&gt;$AP$31,IF(AND(AS33&lt;$AQ$6,AT31&lt;$AQ$6),IF($AQ$6-SUM(AT11:AT31)&gt;AS33,AS33,$AQ$6-SUM(AT11:AT31)),$AQ$6-AT31),IF($AQ$6-SUM(AT11:AT31)&gt;AS33,AS33,IF(AS33=$AP$33,$AQ$6-SUM(AT11:AT31),0)))),0)</f>
        <v>0</v>
      </c>
      <c r="AU33" s="111">
        <f t="shared" ref="AU33" si="875">AS33-AT33</f>
        <v>0</v>
      </c>
      <c r="AV33" s="111">
        <f t="shared" ref="AV33" si="876">IF(DP33&gt;0,IF(AND(AU31=0,AV31=0),IF(AU33&lt;=$AQ$6,IF(SUM(AV11:AV31)&lt;&gt;$AQ$6,AU33,0),$AQ$6),IF(AU31&lt;&gt;$AP$31,IF(AND(AU33&lt;$AQ$6,AV31&lt;$AQ$6),IF($AQ$6-SUM(AV11:AV31)&gt;AU33,AU33,$AQ$6-SUM(AV11:AV31)),$AQ$6-AV31),IF($AQ$6-SUM(AV11:AV31)&gt;AU33,AU33,IF(AU33=$AP$33,$AQ$6-SUM(AV11:AV31),0)))),0)</f>
        <v>0</v>
      </c>
      <c r="AW33" s="111">
        <f t="shared" ref="AW33" si="877">AU33-AV33</f>
        <v>0</v>
      </c>
      <c r="AX33" s="111">
        <f t="shared" ref="AX33" si="878">IF(DR33&gt;0,IF(AND(AW31=0,AX31=0),IF(AW33&lt;=$AQ$6,IF(SUM(AX11:AX31)&lt;&gt;$AQ$6,AW33,0),$AQ$6),IF(AW31&lt;&gt;$AP$31,IF(AND(AW33&lt;$AQ$6,AX31&lt;$AQ$6),IF($AQ$6-SUM(AX11:AX31)&gt;AW33,AW33,$AQ$6-SUM(AX11:AX31)),$AQ$6-AX31),IF($AQ$6-SUM(AX11:AX31)&gt;AW33,AW33,IF(AW33=$AP$33,$AQ$6-SUM(AX11:AX31),0)))),0)</f>
        <v>0</v>
      </c>
      <c r="AY33" s="111">
        <f t="shared" ref="AY33" si="879">AW33-AX33</f>
        <v>0</v>
      </c>
      <c r="AZ33" s="111">
        <f t="shared" ref="AZ33" si="880">IF(DT33&gt;0,IF(AND(AY31=0,AZ31=0),IF(AY33&lt;=$AQ$6,IF(SUM(AZ11:AZ31)&lt;&gt;$AQ$6,AY33,0),$AQ$6),IF(AY31&lt;&gt;$AP$31,IF(AND(AY33&lt;$AQ$6,AZ31&lt;$AQ$6),IF($AQ$6-SUM(AZ11:AZ31)&gt;AY33,AY33,$AQ$6-SUM(AZ11:AZ31)),$AQ$6-AZ31),IF($AQ$6-SUM(AZ11:AZ31)&gt;AY33,AY33,IF(AY33=$AP$33,$AQ$6-SUM(AZ11:AZ31),0)))),0)</f>
        <v>0</v>
      </c>
      <c r="BA33" s="111">
        <f t="shared" ref="BA33" si="881">AY33-AZ33</f>
        <v>0</v>
      </c>
      <c r="BB33" s="111">
        <f t="shared" ref="BB33" si="882">IF(DV33&gt;0,IF(AND(BA31=0,BB31=0),IF(BA33&lt;=$AQ$6,IF(SUM(BB11:BB31)&lt;&gt;$AQ$6,BA33,0),$AQ$6),IF(BA31&lt;&gt;$AP$31,IF(AND(BA33&lt;$AQ$6,BB31&lt;$AQ$6),IF($AQ$6-SUM(BB11:BB31)&gt;BA33,BA33,$AQ$6-SUM(BB11:BB31)),$AQ$6-BB31),IF($AQ$6-SUM(BB11:BB31)&gt;BA33,BA33,IF(BA33=$AP$33,$AQ$6-SUM(BB11:BB31),0)))),0)</f>
        <v>0</v>
      </c>
      <c r="BC33" s="111">
        <f t="shared" ref="BC33" si="883">BA33-BB33</f>
        <v>0</v>
      </c>
      <c r="BD33" s="111">
        <f t="shared" ref="BD33" si="884">IF(DX33&gt;0,IF(AND(BC31=0,BD31=0),IF(BC33&lt;=$AQ$6,IF(SUM(BD11:BD31)&lt;&gt;$AQ$6,BC33,0),$AQ$6),IF(BC31&lt;&gt;$AP$31,IF(AND(BC33&lt;$AQ$6,BD31&lt;$AQ$6),IF($AQ$6-SUM(BD11:BD31)&gt;BC33,BC33,$AQ$6-SUM(BD11:BD31)),$AQ$6-BD31),IF($AQ$6-SUM(BD11:BD31)&gt;BC33,BC33,IF(BC33=$AP$33,$AQ$6-SUM(BD11:BD31),0)))),0)</f>
        <v>0</v>
      </c>
      <c r="BE33" s="111">
        <f t="shared" ref="BE33" si="885">BC33-BD33</f>
        <v>0</v>
      </c>
      <c r="BF33" s="111">
        <f t="shared" ref="BF33" si="886">IF(DZ33&gt;0,IF(AND(BE31=0,BF31=0),IF(BE33&lt;=$AQ$6,IF(SUM(BF11:BF31)&lt;&gt;$AQ$6,BE33,0),$AQ$6),IF(BE31&lt;&gt;$AP$31,IF(AND(BE33&lt;$AQ$6,BF31&lt;$AQ$6),IF($AQ$6-SUM(BF11:BF31)&gt;BE33,BE33,$AQ$6-SUM(BF11:BF31)),$AQ$6-BF31),IF($AQ$6-SUM(BF11:BF31)&gt;BE33,BE33,IF(BE33=$AP$33,$AQ$6-SUM(BF11:BF31),0)))),0)</f>
        <v>0</v>
      </c>
      <c r="BG33" s="111">
        <f t="shared" ref="BG33" si="887">BE33-BF33</f>
        <v>0</v>
      </c>
      <c r="BH33" s="111">
        <f t="shared" ref="BH33" si="888">IF(EB33&gt;0,IF(AND(BG31=0,BH31=0),IF(BG33&lt;=$AQ$6,IF(SUM(BH11:BH31)&lt;&gt;$AQ$6,BG33,0),$AQ$6),IF(BG31&lt;&gt;$AP$31,IF(AND(BG33&lt;$AQ$6,BH31&lt;$AQ$6),IF($AQ$6-SUM(BH11:BH31)&gt;BG33,BG33,$AQ$6-SUM(BH11:BH31)),$AQ$6-BH31),IF($AQ$6-SUM(BH11:BH31)&gt;BG33,BG33,IF(BG33=$AP$33,$AQ$6-SUM(BH11:BH31),0)))),0)</f>
        <v>0</v>
      </c>
      <c r="BI33" s="111">
        <f t="shared" ref="BI33" si="889">BG33-BH33</f>
        <v>0</v>
      </c>
      <c r="BJ33" s="111">
        <f t="shared" ref="BJ33" si="890">IF(ED33&gt;0,IF(AND(BI31=0,BJ31=0),IF(BI33&lt;=$AQ$6,IF(SUM(BJ11:BJ31)&lt;&gt;$AQ$6,BI33,0),$AQ$6),IF(BI31&lt;&gt;$AP$31,IF(AND(BI33&lt;$AQ$6,BJ31&lt;$AQ$6),IF($AQ$6-SUM(BJ11:BJ31)&gt;BI33,BI33,$AQ$6-SUM(BJ11:BJ31)),$AQ$6-BJ31),IF($AQ$6-SUM(BJ11:BJ31)&gt;BI33,BI33,IF(BI33=$AP$33,$AQ$6-SUM(BJ11:BJ31),0)))),0)</f>
        <v>0</v>
      </c>
      <c r="BK33" s="111">
        <f t="shared" ref="BK33" si="891">BI33-BJ33</f>
        <v>0</v>
      </c>
      <c r="BL33" s="111">
        <f t="shared" ref="BL33" si="892">IF(EF33&gt;0,IF(AND(BK31=0,BL31=0),IF(BK33&lt;=$AQ$6,IF(SUM(BL11:BL31)&lt;&gt;$AQ$6,BK33,0),$AQ$6),IF(BK31&lt;&gt;$AP$31,IF(AND(BK33&lt;$AQ$6,BL31&lt;$AQ$6),IF($AQ$6-SUM(BL11:BL31)&gt;BK33,BK33,$AQ$6-SUM(BL11:BL31)),$AQ$6-BL31),IF($AQ$6-SUM(BL11:BL31)&gt;BK33,BK33,IF(BK33=$AP$33,$AQ$6-SUM(BL11:BL31),0)))),0)</f>
        <v>0</v>
      </c>
      <c r="BM33" s="111">
        <f t="shared" ref="BM33" si="893">BK33-BL33</f>
        <v>0</v>
      </c>
      <c r="BN33" s="111">
        <f t="shared" ref="BN33" si="894">IF(EH33&gt;0,IF(AND(BM31=0,BN31=0),IF(BM33&lt;=$AQ$6,IF(SUM(BN11:BN31)&lt;&gt;$AQ$6,BM33,0),$AQ$6),IF(BM31&lt;&gt;$AP$31,IF(AND(BM33&lt;$AQ$6,BN31&lt;$AQ$6),IF($AQ$6-SUM(BN11:BN31)&gt;BM33,BM33,$AQ$6-SUM(BN11:BN31)),$AQ$6-BN31),IF($AQ$6-SUM(BN11:BN31)&gt;BM33,BM33,IF(BM33=$AP$33,$AQ$6-SUM(BN11:BN31),0)))),0)</f>
        <v>0</v>
      </c>
      <c r="BO33" s="111">
        <f t="shared" ref="BO33" si="895">BM33-BN33</f>
        <v>0</v>
      </c>
      <c r="BP33" s="111">
        <f t="shared" ref="BP33" si="896">IF(EJ33&gt;0,IF(AND(BO31=0,BP31=0),IF(BO33&lt;=$AQ$6,IF(SUM(BP11:BP31)&lt;&gt;$AQ$6,BO33,0),$AQ$6),IF(BO31&lt;&gt;$AP$31,IF(AND(BO33&lt;$AQ$6,BP31&lt;$AQ$6),IF($AQ$6-SUM(BP11:BP31)&gt;BO33,BO33,$AQ$6-SUM(BP11:BP31)),$AQ$6-BP31),IF($AQ$6-SUM(BP11:BP31)&gt;BO33,BO33,IF(BO33=$AP$33,$AQ$6-SUM(BP11:BP31),0)))),0)</f>
        <v>0</v>
      </c>
      <c r="BQ33" s="111">
        <f t="shared" ref="BQ33" si="897">BO33-BP33</f>
        <v>0</v>
      </c>
      <c r="BR33" s="111">
        <f t="shared" ref="BR33" si="898">IF(EL33&gt;0,IF(AND(BQ31=0,BR31=0),IF(BQ33&lt;=$AQ$6,IF(SUM(BR11:BR31)&lt;&gt;$AQ$6,BQ33,0),$AQ$6),IF(BQ31&lt;&gt;$AP$31,IF(AND(BQ33&lt;$AQ$6,BR31&lt;$AQ$6),IF($AQ$6-SUM(BR11:BR31)&gt;BQ33,BQ33,$AQ$6-SUM(BR11:BR31)),$AQ$6-BR31),IF($AQ$6-SUM(BR11:BR31)&gt;BQ33,BQ33,IF(BQ33=$AP$33,$AQ$6-SUM(BR11:BR31),0)))),0)</f>
        <v>0</v>
      </c>
      <c r="BS33" s="111">
        <f t="shared" ref="BS33" si="899">BQ33-BR33</f>
        <v>0</v>
      </c>
      <c r="BT33" s="111">
        <f t="shared" ref="BT33" si="900">IF(EN33&gt;0,IF(AND(BS31=0,BT31=0),IF(BS33&lt;=$AQ$6,IF(SUM(BT11:BT31)&lt;&gt;$AQ$6,BS33,0),$AQ$6),IF(BS31&lt;&gt;$AP$31,IF(AND(BS33&lt;$AQ$6,BT31&lt;$AQ$6),IF($AQ$6-SUM(BT11:BT31)&gt;BS33,BS33,$AQ$6-SUM(BT11:BT31)),$AQ$6-BT31),IF($AQ$6-SUM(BT11:BT31)&gt;BS33,BS33,IF(BS33=$AP$33,$AQ$6-SUM(BT11:BT31),0)))),0)</f>
        <v>0</v>
      </c>
      <c r="BU33" s="111">
        <f t="shared" ref="BU33" si="901">BS33-BT33</f>
        <v>0</v>
      </c>
      <c r="BV33" s="111">
        <f t="shared" ref="BV33" si="902">IF(EP33&gt;0,IF(AND(BU31=0,BV31=0),IF(BU33&lt;=$AQ$6,IF(SUM(BV11:BV31)&lt;&gt;$AQ$6,BU33,0),$AQ$6),IF(BU31&lt;&gt;$AP$31,IF(AND(BU33&lt;$AQ$6,BV31&lt;$AQ$6),IF($AQ$6-SUM(BV11:BV31)&gt;BU33,BU33,$AQ$6-SUM(BV11:BV31)),$AQ$6-BV31),IF($AQ$6-SUM(BV11:BV31)&gt;BU33,BU33,IF(BU33=$AP$33,$AQ$6-SUM(BV11:BV31),0)))),0)</f>
        <v>0</v>
      </c>
      <c r="BW33" s="111">
        <f t="shared" ref="BW33" si="903">BU33-BV33</f>
        <v>0</v>
      </c>
      <c r="BX33" s="111">
        <f t="shared" ref="BX33" si="904">IF(ER33&gt;0,IF(AND(BW31=0,BX31=0),IF(BW33&lt;=$AQ$6,IF(SUM(BX11:BX31)&lt;&gt;$AQ$6,BW33,0),$AQ$6),IF(BW31&lt;&gt;$AP$31,IF(AND(BW33&lt;$AQ$6,BX31&lt;$AQ$6),IF($AQ$6-SUM(BX11:BX31)&gt;BW33,BW33,$AQ$6-SUM(BX11:BX31)),$AQ$6-BX31),IF($AQ$6-SUM(BX11:BX31)&gt;BW33,BW33,IF(BW33=$AP$33,$AQ$6-SUM(BX11:BX31),0)))),0)</f>
        <v>0</v>
      </c>
      <c r="BY33" s="111">
        <f t="shared" ref="BY33" si="905">BW33-BX33</f>
        <v>0</v>
      </c>
      <c r="BZ33" s="111">
        <f t="shared" ref="BZ33" si="906">IF(ET33&gt;0,IF(AND(BY31=0,BZ31=0),IF(BY33&lt;=$AQ$6,IF(SUM(BZ11:BZ31)&lt;&gt;$AQ$6,BY33,0),$AQ$6),IF(BY31&lt;&gt;$AP$31,IF(AND(BY33&lt;$AQ$6,BZ31&lt;$AQ$6),IF($AQ$6-SUM(BZ11:BZ31)&gt;BY33,BY33,$AQ$6-SUM(BZ11:BZ31)),$AQ$6-BZ31),IF($AQ$6-SUM(BZ11:BZ31)&gt;BY33,BY33,IF(BY33=$AP$33,$AQ$6-SUM(BZ11:BZ31),0)))),0)</f>
        <v>0</v>
      </c>
      <c r="CA33" s="111">
        <f t="shared" ref="CA33" si="907">BY33-BZ33</f>
        <v>0</v>
      </c>
      <c r="CB33" s="111">
        <f t="shared" ref="CB33" si="908">IF(EV33&gt;0,IF(AND(CA31=0,CB31=0),IF(CA33&lt;=$AQ$6,IF(SUM(CB11:CB31)&lt;&gt;$AQ$6,CA33,0),$AQ$6),IF(CA31&lt;&gt;$AP$31,IF(AND(CA33&lt;$AQ$6,CB31&lt;$AQ$6),IF($AQ$6-SUM(CB11:CB31)&gt;CA33,CA33,$AQ$6-SUM(CB11:CB31)),$AQ$6-CB31),IF($AQ$6-SUM(CB11:CB31)&gt;CA33,CA33,IF(CA33=$AP$33,$AQ$6-SUM(CB11:CB31),0)))),0)</f>
        <v>0</v>
      </c>
      <c r="CC33" s="111">
        <f t="shared" ref="CC33" si="909">CA33-CB33</f>
        <v>0</v>
      </c>
      <c r="CD33" s="111">
        <f t="shared" ref="CD33" si="910">IF(EX33&gt;0,IF(AND(CC31=0,CD31=0),IF(CC33&lt;=$AQ$6,IF(SUM(CD11:CD31)&lt;&gt;$AQ$6,CC33,0),$AQ$6),IF(CC31&lt;&gt;$AP$31,IF(AND(CC33&lt;$AQ$6,CD31&lt;$AQ$6),IF($AQ$6-SUM(CD11:CD31)&gt;CC33,CC33,$AQ$6-SUM(CD11:CD31)),$AQ$6-CD31),IF($AQ$6-SUM(CD11:CD31)&gt;CC33,CC33,IF(CC33=$AP$33,$AQ$6-SUM(CD11:CD31),0)))),0)</f>
        <v>0</v>
      </c>
      <c r="CE33" s="111">
        <f t="shared" ref="CE33" si="911">CC33-CD33</f>
        <v>0</v>
      </c>
      <c r="CF33" s="111">
        <f t="shared" ref="CF33" si="912">IF(EZ33&gt;0,IF(AND(CE31=0,CF31=0),IF(CE33&lt;=$AQ$6,IF(SUM(CF11:CF31)&lt;&gt;$AQ$6,CE33,0),$AQ$6),IF(CE31&lt;&gt;$AP$31,IF(AND(CE33&lt;$AQ$6,CF31&lt;$AQ$6),IF($AQ$6-SUM(CF11:CF31)&gt;CE33,CE33,$AQ$6-SUM(CF11:CF31)),$AQ$6-CF31),IF($AQ$6-SUM(CF11:CF31)&gt;CE33,CE33,IF(CE33=$AP$33,$AQ$6-SUM(CF11:CF31),0)))),0)</f>
        <v>0</v>
      </c>
      <c r="CG33" s="111">
        <f t="shared" ref="CG33" si="913">CE33-CF33</f>
        <v>0</v>
      </c>
      <c r="CH33" s="111">
        <f t="shared" ref="CH33" si="914">IF(FB33&gt;0,IF(AND(CG31=0,CH31=0),IF(CG33&lt;=$AQ$6,IF(SUM(CH11:CH31)&lt;&gt;$AQ$6,CG33,0),$AQ$6),IF(CG31&lt;&gt;$AP$31,IF(AND(CG33&lt;$AQ$6,CH31&lt;$AQ$6),IF($AQ$6-SUM(CH11:CH31)&gt;CG33,CG33,$AQ$6-SUM(CH11:CH31)),$AQ$6-CH31),IF($AQ$6-SUM(CH11:CH31)&gt;CG33,CG33,IF(CG33=$AP$33,$AQ$6-SUM(CH11:CH31),0)))),0)</f>
        <v>0</v>
      </c>
      <c r="CI33" s="111">
        <f t="shared" ref="CI33" si="915">CG33-CH33</f>
        <v>0</v>
      </c>
      <c r="CJ33" s="111">
        <f t="shared" ref="CJ33" si="916">IF(FD33&gt;0,IF(AND(CI31=0,CJ31=0),IF(CI33&lt;=$AQ$6,IF(SUM(CJ11:CJ31)&lt;&gt;$AQ$6,CI33,0),$AQ$6),IF(CI31&lt;&gt;$AP$31,IF(AND(CI33&lt;$AQ$6,CJ31&lt;$AQ$6),IF($AQ$6-SUM(CJ11:CJ31)&gt;CI33,CI33,$AQ$6-SUM(CJ11:CJ31)),$AQ$6-CJ31),IF($AQ$6-SUM(CJ11:CJ31)&gt;CI33,CI33,IF(CI33=$AP$33,$AQ$6-SUM(CJ11:CJ31),0)))),0)</f>
        <v>0</v>
      </c>
      <c r="CK33" s="111">
        <f t="shared" ref="CK33" si="917">CI33-CJ33</f>
        <v>0</v>
      </c>
      <c r="CL33" s="111">
        <f t="shared" ref="CL33" si="918">IF(FF33&gt;0,IF(AND(CK31=0,CL31=0),IF(CK33&lt;=$AQ$6,IF(SUM(CL11:CL31)&lt;&gt;$AQ$6,CK33,0),$AQ$6),IF(CK31&lt;&gt;$AP$31,IF(AND(CK33&lt;$AQ$6,CL31&lt;$AQ$6),IF($AQ$6-SUM(CL11:CL31)&gt;CK33,CK33,$AQ$6-SUM(CL11:CL31)),$AQ$6-CL31),IF($AQ$6-SUM(CL11:CL31)&gt;CK33,CK33,IF(CK33=$AP$33,$AQ$6-SUM(CL11:CL31),0)))),0)</f>
        <v>0</v>
      </c>
      <c r="CM33" s="111">
        <f t="shared" ref="CM33" si="919">CK33-CL33</f>
        <v>0</v>
      </c>
      <c r="CN33" s="111">
        <f t="shared" ref="CN33" si="920">IF(FH33&gt;0,IF(AND(CM31=0,CN31=0),IF(CM33&lt;=$AQ$6,IF(SUM(CN11:CN31)&lt;&gt;$AQ$6,CM33,0),$AQ$6),IF(CM31&lt;&gt;$AP$31,IF(AND(CM33&lt;$AQ$6,CN31&lt;$AQ$6),IF($AQ$6-SUM(CN11:CN31)&gt;CM33,CM33,$AQ$6-SUM(CN11:CN31)),$AQ$6-CN31),IF($AQ$6-SUM(CN11:CN31)&gt;CM33,CM33,IF(CM33=$AP$33,$AQ$6-SUM(CN11:CN31),0)))),0)</f>
        <v>0</v>
      </c>
      <c r="CO33" s="111">
        <f t="shared" ref="CO33" si="921">CM33-CN33</f>
        <v>0</v>
      </c>
      <c r="CP33" s="111">
        <f t="shared" ref="CP33" si="922">IF(FJ33&gt;0,IF(AND(CO31=0,CP31=0),IF(CO33&lt;=$AQ$6,IF(SUM(CP11:CP31)&lt;&gt;$AQ$6,CO33,0),$AQ$6),IF(CO31&lt;&gt;$AP$31,IF(AND(CO33&lt;$AQ$6,CP31&lt;$AQ$6),IF($AQ$6-SUM(CP11:CP31)&gt;CO33,CO33,$AQ$6-SUM(CP11:CP31)),$AQ$6-CP31),IF($AQ$6-SUM(CP11:CP31)&gt;CO33,CO33,IF(CO33=$AP$33,$AQ$6-SUM(CP11:CP31),0)))),0)</f>
        <v>0</v>
      </c>
      <c r="CQ33" s="111">
        <f t="shared" ref="CQ33" si="923">CO33-CP33</f>
        <v>0</v>
      </c>
      <c r="CR33" s="111">
        <f t="shared" ref="CR33" si="924">IF(FL33&gt;0,IF(AND(CQ31=0,CR31=0),IF(CQ33&lt;=$AQ$6,IF(SUM(CR11:CR31)&lt;&gt;$AQ$6,CQ33,0),$AQ$6),IF(CQ31&lt;&gt;$AP$31,IF(AND(CQ33&lt;$AQ$6,CR31&lt;$AQ$6),IF($AQ$6-SUM(CR11:CR31)&gt;CQ33,CQ33,$AQ$6-SUM(CR11:CR31)),$AQ$6-CR31),IF($AQ$6-SUM(CR11:CR31)&gt;CQ33,CQ33,IF(CQ33=$AP$33,$AQ$6-SUM(CR11:CR31),0)))),0)</f>
        <v>0</v>
      </c>
      <c r="CS33" s="111">
        <f t="shared" ref="CS33" si="925">CQ33-CR33</f>
        <v>0</v>
      </c>
      <c r="CT33" s="111">
        <f t="shared" ref="CT33" si="926">IF(FN33&gt;0,IF(AND(CS31=0,CT31=0),IF(CS33&lt;=$AQ$6,IF(SUM(CT11:CT31)&lt;&gt;$AQ$6,CS33,0),$AQ$6),IF(CS31&lt;&gt;$AP$31,IF(AND(CS33&lt;$AQ$6,CT31&lt;$AQ$6),IF($AQ$6-SUM(CT11:CT31)&gt;CS33,CS33,$AQ$6-SUM(CT11:CT31)),$AQ$6-CT31),IF($AQ$6-SUM(CT11:CT31)&gt;CS33,CS33,IF(CS33=$AP$33,$AQ$6-SUM(CT11:CT31),0)))),0)</f>
        <v>0</v>
      </c>
      <c r="CU33" s="111">
        <f t="shared" ref="CU33" si="927">CS33-CT33</f>
        <v>0</v>
      </c>
      <c r="CV33" s="111">
        <f t="shared" ref="CV33" si="928">IF(FP33&gt;0,IF(AND(CU31=0,CV31=0),IF(CU33&lt;=$AQ$6,IF(SUM(CV11:CV31)&lt;&gt;$AQ$6,CU33,0),$AQ$6),IF(CU31&lt;&gt;$AP$31,IF(AND(CU33&lt;$AQ$6,CV31&lt;$AQ$6),IF($AQ$6-SUM(CV11:CV31)&gt;CU33,CU33,$AQ$6-SUM(CV11:CV31)),$AQ$6-CV31),IF($AQ$6-SUM(CV11:CV31)&gt;CU33,CU33,IF(CU33=$AP$33,$AQ$6-SUM(CV11:CV31),0)))),0)</f>
        <v>0</v>
      </c>
      <c r="CW33" s="111">
        <f t="shared" ref="CW33" si="929">CU33-CV33</f>
        <v>0</v>
      </c>
      <c r="CX33" s="111">
        <f t="shared" ref="CX33" si="930">IF(FR33&gt;0,IF(AND(CW31=0,CX31=0),IF(CW33&lt;=$AQ$6,IF(SUM(CX11:CX31)&lt;&gt;$AQ$6,CW33,0),$AQ$6),IF(CW31&lt;&gt;$AP$31,IF(AND(CW33&lt;$AQ$6,CX31&lt;$AQ$6),IF($AQ$6-SUM(CX11:CX31)&gt;CW33,CW33,$AQ$6-SUM(CX11:CX31)),$AQ$6-CX31),IF($AQ$6-SUM(CX11:CX31)&gt;CW33,CW33,IF(CW33=$AP$33,$AQ$6-SUM(CX11:CX31),0)))),0)</f>
        <v>0</v>
      </c>
      <c r="CY33" s="111">
        <f t="shared" ref="CY33" si="931">CW33-CX33</f>
        <v>0</v>
      </c>
      <c r="CZ33" s="111">
        <f t="shared" ref="CZ33" si="932">IF(FT33&gt;0,IF(AND(CY31=0,CZ31=0),IF(CY33&lt;=$AQ$6,IF(SUM(CZ11:CZ31)&lt;&gt;$AQ$6,CY33,0),$AQ$6),IF(CY31&lt;&gt;$AP$31,IF(AND(CY33&lt;$AQ$6,CZ31&lt;$AQ$6),IF($AQ$6-SUM(CZ11:CZ31)&gt;CY33,CY33,$AQ$6-SUM(CZ11:CZ31)),$AQ$6-CZ31),IF($AQ$6-SUM(CZ11:CZ31)&gt;CY33,CY33,IF(CY33=$AP$33,$AQ$6-SUM(CZ11:CZ31),0)))),0)</f>
        <v>0</v>
      </c>
      <c r="DA33" s="111">
        <f t="shared" ref="DA33" si="933">CY33-CZ33</f>
        <v>0</v>
      </c>
      <c r="DB33" s="111">
        <f t="shared" ref="DB33" si="934">IF(FV33&gt;0,IF(AND(DA31=0,DB31=0),IF(DA33&lt;=$AQ$6,IF(SUM(DB11:DB31)&lt;&gt;$AQ$6,DA33,0),$AQ$6),IF(DA31&lt;&gt;$AP$31,IF(AND(DA33&lt;$AQ$6,DB31&lt;$AQ$6),IF($AQ$6-SUM(DB11:DB31)&gt;DA33,DA33,$AQ$6-SUM(DB11:DB31)),$AQ$6-DB31),IF($AQ$6-SUM(DB11:DB31)&gt;DA33,DA33,IF(DA33=$AP$33,$AQ$6-SUM(DB11:DB31),0)))),0)</f>
        <v>0</v>
      </c>
      <c r="DC33" s="111">
        <f t="shared" ref="DC33" si="935">DA33-DB33</f>
        <v>0</v>
      </c>
      <c r="DD33" s="111">
        <f t="shared" ref="DD33" si="936">IF(FX33&gt;0,IF(AND(DC31=0,DD31=0),IF(DC33&lt;=$AQ$6,IF(SUM(DD11:DD31)&lt;&gt;$AQ$6,DC33,0),$AQ$6),IF(DC31&lt;&gt;$AP$31,IF(AND(DC33&lt;$AQ$6,DD31&lt;$AQ$6),IF($AQ$6-SUM(DD11:DD31)&gt;DC33,DC33,$AQ$6-SUM(DD11:DD31)),$AQ$6-DD31),IF($AQ$6-SUM(DD11:DD31)&gt;DC33,DC33,IF(DC33=$AP$33,$AQ$6-SUM(DD11:DD31),0)))),0)</f>
        <v>0</v>
      </c>
      <c r="DE33" s="111">
        <f t="shared" ref="DE33" si="937">DC33-DD33</f>
        <v>0</v>
      </c>
      <c r="DF33" s="111">
        <f t="shared" ref="DF33" si="938">IF(FZ33&gt;0,IF(AND(DE31=0,DF31=0),IF(DE33&lt;=$AQ$6,IF(SUM(DF11:DF31)&lt;&gt;$AQ$6,DE33,0),$AQ$6),IF(DE31&lt;&gt;$AP$31,IF(AND(DE33&lt;$AQ$6,DF31&lt;$AQ$6),IF($AQ$6-SUM(DF11:DF31)&gt;DE33,DE33,$AQ$6-SUM(DF11:DF31)),$AQ$6-DF31),IF($AQ$6-SUM(DF11:DF31)&gt;DE33,DE33,IF(DE33=$AP$33,$AQ$6-SUM(DF11:DF31),0)))),0)</f>
        <v>0</v>
      </c>
      <c r="DG33" s="111">
        <f t="shared" ref="DG33" si="939">DE33-DF33</f>
        <v>0</v>
      </c>
      <c r="DH33" s="111">
        <f t="shared" ref="DH33" si="940">IF(GB33&gt;0,IF(AND(DG31=0,DH31=0),IF(DG33&lt;=$AQ$6,IF(SUM(DH11:DH31)&lt;&gt;$AQ$6,DG33,0),$AQ$6),IF(DG31&lt;&gt;$AP$31,IF(AND(DG33&lt;$AQ$6,DH31&lt;$AQ$6),IF($AQ$6-SUM(DH11:DH31)&gt;DG33,DG33,$AQ$6-SUM(DH11:DH31)),$AQ$6-DH31),IF($AQ$6-SUM(DH11:DH31)&gt;DG33,DG33,IF(DG33=$AP$33,$AQ$6-SUM(DH11:DH31),0)))),0)</f>
        <v>0</v>
      </c>
      <c r="DI33" s="111">
        <f t="shared" ref="DI33" si="941">DG33-DH33</f>
        <v>0</v>
      </c>
      <c r="DJ33" s="111">
        <f t="shared" ref="DJ33" si="942">IF(GD33&gt;0,IF(AND(DI31=0,DJ31=0),IF(DI33&lt;=$AQ$6,IF(SUM(DJ11:DJ31)&lt;&gt;$AQ$6,DI33,0),$AQ$6),IF(DI31&lt;&gt;$AP$31,IF(AND(DI33&lt;$AQ$6,DJ31&lt;$AQ$6),IF($AQ$6-SUM(DJ11:DJ31)&gt;DI33,DI33,$AQ$6-SUM(DJ11:DJ31)),$AQ$6-DJ31),IF($AQ$6-SUM(DJ11:DJ31)&gt;DI33,DI33,IF(DI33=$AP$33,$AQ$6-SUM(DJ11:DJ31),0)))),0)</f>
        <v>0</v>
      </c>
      <c r="DL33" s="111">
        <f>'KALENDER PENDIDIKAN'!B105</f>
        <v>0</v>
      </c>
      <c r="DM33" s="111"/>
      <c r="DN33" s="111">
        <f>'KALENDER PENDIDIKAN'!C105</f>
        <v>0</v>
      </c>
      <c r="DO33" s="111"/>
      <c r="DP33" s="111">
        <f>'KALENDER PENDIDIKAN'!D105</f>
        <v>0</v>
      </c>
      <c r="DQ33" s="111"/>
      <c r="DR33" s="111">
        <f>'KALENDER PENDIDIKAN'!E105</f>
        <v>1</v>
      </c>
      <c r="DS33" s="111"/>
      <c r="DT33" s="111">
        <f>'KALENDER PENDIDIKAN'!F105</f>
        <v>1</v>
      </c>
      <c r="DU33" s="111"/>
      <c r="DV33" s="111">
        <f>'KALENDER PENDIDIKAN'!G105</f>
        <v>0</v>
      </c>
      <c r="DW33" s="111"/>
      <c r="DX33" s="111">
        <f>'KALENDER PENDIDIKAN'!H105</f>
        <v>0</v>
      </c>
      <c r="DY33" s="111"/>
      <c r="DZ33" s="111">
        <f>'KALENDER PENDIDIKAN'!I105</f>
        <v>1</v>
      </c>
      <c r="EA33" s="111"/>
      <c r="EB33" s="111">
        <f>'KALENDER PENDIDIKAN'!J105</f>
        <v>1</v>
      </c>
      <c r="EC33" s="111"/>
      <c r="ED33" s="111">
        <f>'KALENDER PENDIDIKAN'!K105</f>
        <v>1</v>
      </c>
      <c r="EE33" s="111"/>
      <c r="EF33" s="111">
        <f>'KALENDER PENDIDIKAN'!L105</f>
        <v>1</v>
      </c>
      <c r="EG33" s="111"/>
      <c r="EH33" s="111">
        <f>'KALENDER PENDIDIKAN'!M105</f>
        <v>0</v>
      </c>
      <c r="EI33" s="111"/>
      <c r="EJ33" s="111">
        <f>'KALENDER PENDIDIKAN'!N105</f>
        <v>1</v>
      </c>
      <c r="EK33" s="111"/>
      <c r="EL33" s="111">
        <f>'KALENDER PENDIDIKAN'!O105</f>
        <v>1</v>
      </c>
      <c r="EM33" s="111"/>
      <c r="EN33" s="111">
        <f>'KALENDER PENDIDIKAN'!P105</f>
        <v>0</v>
      </c>
      <c r="EO33" s="111"/>
      <c r="EP33" s="111">
        <f>'KALENDER PENDIDIKAN'!Q105</f>
        <v>1</v>
      </c>
      <c r="EQ33" s="111"/>
      <c r="ER33" s="111">
        <f>'KALENDER PENDIDIKAN'!R105</f>
        <v>1</v>
      </c>
      <c r="ES33" s="111"/>
      <c r="ET33" s="111">
        <f>'KALENDER PENDIDIKAN'!S105</f>
        <v>0</v>
      </c>
      <c r="EU33" s="111"/>
      <c r="EV33" s="111">
        <f>'KALENDER PENDIDIKAN'!T105</f>
        <v>0</v>
      </c>
      <c r="EW33" s="111"/>
      <c r="EX33" s="111">
        <f>'KALENDER PENDIDIKAN'!U105</f>
        <v>1</v>
      </c>
      <c r="EY33" s="111"/>
      <c r="EZ33" s="111">
        <f>'KALENDER PENDIDIKAN'!V105</f>
        <v>1</v>
      </c>
      <c r="FA33" s="111"/>
      <c r="FB33" s="111">
        <f>'KALENDER PENDIDIKAN'!W105</f>
        <v>1</v>
      </c>
      <c r="FC33" s="111"/>
      <c r="FD33" s="111">
        <f>'KALENDER PENDIDIKAN'!X105</f>
        <v>1</v>
      </c>
      <c r="FE33" s="111"/>
      <c r="FF33" s="111">
        <f>'KALENDER PENDIDIKAN'!Y105</f>
        <v>0</v>
      </c>
      <c r="FG33" s="111"/>
      <c r="FH33" s="111">
        <f>'KALENDER PENDIDIKAN'!Z105</f>
        <v>1</v>
      </c>
      <c r="FI33" s="111"/>
      <c r="FJ33" s="111">
        <f>'KALENDER PENDIDIKAN'!AA105</f>
        <v>1</v>
      </c>
      <c r="FK33" s="111"/>
      <c r="FL33" s="111">
        <f>'KALENDER PENDIDIKAN'!AB105</f>
        <v>1</v>
      </c>
      <c r="FM33" s="111"/>
      <c r="FN33" s="111">
        <f>'KALENDER PENDIDIKAN'!AC105</f>
        <v>1</v>
      </c>
      <c r="FO33" s="111"/>
      <c r="FP33" s="111">
        <f>'KALENDER PENDIDIKAN'!AD105</f>
        <v>0</v>
      </c>
      <c r="FQ33" s="111"/>
      <c r="FR33" s="111">
        <f>'KALENDER PENDIDIKAN'!AE105</f>
        <v>0</v>
      </c>
      <c r="FS33" s="111"/>
      <c r="FT33" s="111">
        <f>'KALENDER PENDIDIKAN'!AF105</f>
        <v>0</v>
      </c>
      <c r="FU33" s="111"/>
      <c r="FV33" s="111">
        <f>'KALENDER PENDIDIKAN'!AG105</f>
        <v>0</v>
      </c>
      <c r="FW33" s="111"/>
      <c r="FX33" s="111">
        <f>'KALENDER PENDIDIKAN'!AH105</f>
        <v>0</v>
      </c>
      <c r="FY33" s="111"/>
      <c r="FZ33" s="111">
        <f>'KALENDER PENDIDIKAN'!AI105</f>
        <v>0</v>
      </c>
      <c r="GA33" s="111"/>
      <c r="GB33" s="111">
        <f>'KALENDER PENDIDIKAN'!AJ105</f>
        <v>0</v>
      </c>
      <c r="GC33" s="111"/>
      <c r="GD33" s="111">
        <f>'KALENDER PENDIDIKAN'!AK105</f>
        <v>0</v>
      </c>
      <c r="GE33" s="111"/>
      <c r="GF33" s="111">
        <v>23</v>
      </c>
      <c r="GH33" s="103" t="str">
        <f t="shared" si="107"/>
        <v>Hide</v>
      </c>
    </row>
    <row r="34" spans="1:190" hidden="1" x14ac:dyDescent="0.35">
      <c r="A34" s="1"/>
      <c r="B34" s="1"/>
      <c r="C34" s="118"/>
      <c r="D34" s="132" t="str">
        <f t="shared" si="71"/>
        <v/>
      </c>
      <c r="E34" s="132" t="str">
        <f t="shared" si="72"/>
        <v/>
      </c>
      <c r="F34" s="132" t="str">
        <f t="shared" si="73"/>
        <v/>
      </c>
      <c r="G34" s="132" t="str">
        <f t="shared" si="74"/>
        <v/>
      </c>
      <c r="H34" s="132" t="str">
        <f t="shared" si="75"/>
        <v/>
      </c>
      <c r="I34" s="132" t="str">
        <f t="shared" si="76"/>
        <v/>
      </c>
      <c r="J34" s="132" t="str">
        <f t="shared" si="77"/>
        <v/>
      </c>
      <c r="K34" s="132" t="str">
        <f t="shared" si="78"/>
        <v/>
      </c>
      <c r="L34" s="132" t="str">
        <f t="shared" si="79"/>
        <v/>
      </c>
      <c r="M34" s="132" t="str">
        <f t="shared" si="80"/>
        <v/>
      </c>
      <c r="N34" s="132" t="str">
        <f t="shared" si="81"/>
        <v/>
      </c>
      <c r="O34" s="132" t="str">
        <f t="shared" si="82"/>
        <v/>
      </c>
      <c r="P34" s="132" t="str">
        <f t="shared" si="83"/>
        <v/>
      </c>
      <c r="Q34" s="132" t="str">
        <f t="shared" si="84"/>
        <v/>
      </c>
      <c r="R34" s="132" t="str">
        <f t="shared" si="85"/>
        <v/>
      </c>
      <c r="S34" s="132" t="str">
        <f t="shared" si="86"/>
        <v/>
      </c>
      <c r="T34" s="132" t="str">
        <f t="shared" si="87"/>
        <v/>
      </c>
      <c r="U34" s="132" t="str">
        <f t="shared" si="88"/>
        <v/>
      </c>
      <c r="V34" s="132" t="str">
        <f t="shared" si="89"/>
        <v/>
      </c>
      <c r="W34" s="132" t="str">
        <f t="shared" si="90"/>
        <v/>
      </c>
      <c r="X34" s="132" t="str">
        <f t="shared" si="91"/>
        <v/>
      </c>
      <c r="Y34" s="132" t="str">
        <f t="shared" si="92"/>
        <v/>
      </c>
      <c r="Z34" s="132" t="str">
        <f t="shared" si="93"/>
        <v/>
      </c>
      <c r="AA34" s="132" t="str">
        <f t="shared" si="94"/>
        <v/>
      </c>
      <c r="AB34" s="132" t="str">
        <f t="shared" si="95"/>
        <v/>
      </c>
      <c r="AC34" s="132" t="str">
        <f t="shared" si="96"/>
        <v/>
      </c>
      <c r="AD34" s="132" t="str">
        <f t="shared" si="97"/>
        <v/>
      </c>
      <c r="AE34" s="132" t="str">
        <f t="shared" si="98"/>
        <v/>
      </c>
      <c r="AF34" s="132" t="str">
        <f t="shared" si="99"/>
        <v/>
      </c>
      <c r="AG34" s="132" t="str">
        <f t="shared" si="100"/>
        <v/>
      </c>
      <c r="AH34" s="132" t="str">
        <f t="shared" si="101"/>
        <v/>
      </c>
      <c r="AI34" s="132" t="str">
        <f t="shared" si="102"/>
        <v/>
      </c>
      <c r="AJ34" s="132" t="str">
        <f t="shared" si="103"/>
        <v/>
      </c>
      <c r="AK34" s="132" t="str">
        <f t="shared" si="104"/>
        <v/>
      </c>
      <c r="AL34" s="132" t="str">
        <f t="shared" si="105"/>
        <v/>
      </c>
      <c r="AM34" s="132" t="str">
        <f t="shared" si="106"/>
        <v/>
      </c>
      <c r="AN34" s="40"/>
      <c r="AO34" s="2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L34" s="111">
        <f>'KALENDER PENDIDIKAN'!B106</f>
        <v>0</v>
      </c>
      <c r="DM34" s="111"/>
      <c r="DN34" s="111">
        <f>'KALENDER PENDIDIKAN'!C106</f>
        <v>0</v>
      </c>
      <c r="DO34" s="111"/>
      <c r="DP34" s="111">
        <f>'KALENDER PENDIDIKAN'!D106</f>
        <v>0</v>
      </c>
      <c r="DQ34" s="111"/>
      <c r="DR34" s="111">
        <f>'KALENDER PENDIDIKAN'!E106</f>
        <v>1</v>
      </c>
      <c r="DS34" s="111"/>
      <c r="DT34" s="111">
        <f>'KALENDER PENDIDIKAN'!F106</f>
        <v>1</v>
      </c>
      <c r="DU34" s="111"/>
      <c r="DV34" s="111">
        <f>'KALENDER PENDIDIKAN'!G106</f>
        <v>0</v>
      </c>
      <c r="DW34" s="111"/>
      <c r="DX34" s="111">
        <f>'KALENDER PENDIDIKAN'!H106</f>
        <v>0</v>
      </c>
      <c r="DY34" s="111"/>
      <c r="DZ34" s="111">
        <f>'KALENDER PENDIDIKAN'!I106</f>
        <v>1</v>
      </c>
      <c r="EA34" s="111"/>
      <c r="EB34" s="111">
        <f>'KALENDER PENDIDIKAN'!J106</f>
        <v>1</v>
      </c>
      <c r="EC34" s="111"/>
      <c r="ED34" s="111">
        <f>'KALENDER PENDIDIKAN'!K106</f>
        <v>1</v>
      </c>
      <c r="EE34" s="111"/>
      <c r="EF34" s="111">
        <f>'KALENDER PENDIDIKAN'!L106</f>
        <v>1</v>
      </c>
      <c r="EG34" s="111"/>
      <c r="EH34" s="111">
        <f>'KALENDER PENDIDIKAN'!M106</f>
        <v>0</v>
      </c>
      <c r="EI34" s="111"/>
      <c r="EJ34" s="111">
        <f>'KALENDER PENDIDIKAN'!N106</f>
        <v>1</v>
      </c>
      <c r="EK34" s="111"/>
      <c r="EL34" s="111">
        <f>'KALENDER PENDIDIKAN'!O106</f>
        <v>1</v>
      </c>
      <c r="EM34" s="111"/>
      <c r="EN34" s="111">
        <f>'KALENDER PENDIDIKAN'!P106</f>
        <v>0</v>
      </c>
      <c r="EO34" s="111"/>
      <c r="EP34" s="111">
        <f>'KALENDER PENDIDIKAN'!Q106</f>
        <v>1</v>
      </c>
      <c r="EQ34" s="111"/>
      <c r="ER34" s="111">
        <f>'KALENDER PENDIDIKAN'!R106</f>
        <v>1</v>
      </c>
      <c r="ES34" s="111"/>
      <c r="ET34" s="111">
        <f>'KALENDER PENDIDIKAN'!S106</f>
        <v>0</v>
      </c>
      <c r="EU34" s="111"/>
      <c r="EV34" s="111">
        <f>'KALENDER PENDIDIKAN'!T106</f>
        <v>0</v>
      </c>
      <c r="EW34" s="111"/>
      <c r="EX34" s="111">
        <f>'KALENDER PENDIDIKAN'!U106</f>
        <v>1</v>
      </c>
      <c r="EY34" s="111"/>
      <c r="EZ34" s="111">
        <f>'KALENDER PENDIDIKAN'!V106</f>
        <v>1</v>
      </c>
      <c r="FA34" s="111"/>
      <c r="FB34" s="111">
        <f>'KALENDER PENDIDIKAN'!W106</f>
        <v>1</v>
      </c>
      <c r="FC34" s="111"/>
      <c r="FD34" s="111">
        <f>'KALENDER PENDIDIKAN'!X106</f>
        <v>1</v>
      </c>
      <c r="FE34" s="111"/>
      <c r="FF34" s="111">
        <f>'KALENDER PENDIDIKAN'!Y106</f>
        <v>0</v>
      </c>
      <c r="FG34" s="111"/>
      <c r="FH34" s="111">
        <f>'KALENDER PENDIDIKAN'!Z106</f>
        <v>1</v>
      </c>
      <c r="FI34" s="111"/>
      <c r="FJ34" s="111">
        <f>'KALENDER PENDIDIKAN'!AA106</f>
        <v>1</v>
      </c>
      <c r="FK34" s="111"/>
      <c r="FL34" s="111">
        <f>'KALENDER PENDIDIKAN'!AB106</f>
        <v>1</v>
      </c>
      <c r="FM34" s="111"/>
      <c r="FN34" s="111">
        <f>'KALENDER PENDIDIKAN'!AC106</f>
        <v>1</v>
      </c>
      <c r="FO34" s="111"/>
      <c r="FP34" s="111">
        <f>'KALENDER PENDIDIKAN'!AD106</f>
        <v>0</v>
      </c>
      <c r="FQ34" s="111"/>
      <c r="FR34" s="111">
        <f>'KALENDER PENDIDIKAN'!AE106</f>
        <v>0</v>
      </c>
      <c r="FS34" s="111"/>
      <c r="FT34" s="111">
        <f>'KALENDER PENDIDIKAN'!AF106</f>
        <v>0</v>
      </c>
      <c r="FU34" s="111"/>
      <c r="FV34" s="111">
        <f>'KALENDER PENDIDIKAN'!AG106</f>
        <v>0</v>
      </c>
      <c r="FW34" s="111"/>
      <c r="FX34" s="111">
        <f>'KALENDER PENDIDIKAN'!AH106</f>
        <v>0</v>
      </c>
      <c r="FY34" s="111"/>
      <c r="FZ34" s="111">
        <f>'KALENDER PENDIDIKAN'!AI106</f>
        <v>0</v>
      </c>
      <c r="GA34" s="111"/>
      <c r="GB34" s="111">
        <f>'KALENDER PENDIDIKAN'!AJ106</f>
        <v>0</v>
      </c>
      <c r="GC34" s="111"/>
      <c r="GD34" s="111">
        <f>'KALENDER PENDIDIKAN'!AK106</f>
        <v>0</v>
      </c>
      <c r="GE34" s="111"/>
      <c r="GF34" s="111">
        <v>24</v>
      </c>
      <c r="GH34" s="103" t="str">
        <f t="shared" si="107"/>
        <v>Hide</v>
      </c>
    </row>
    <row r="35" spans="1:190" hidden="1" x14ac:dyDescent="0.35">
      <c r="A35" s="442" t="str">
        <f>PROTA!C33</f>
        <v/>
      </c>
      <c r="B35" s="442"/>
      <c r="C35" s="118" t="str">
        <f>PROTA!E33</f>
        <v/>
      </c>
      <c r="D35" s="132" t="str">
        <f t="shared" si="71"/>
        <v/>
      </c>
      <c r="E35" s="132" t="str">
        <f t="shared" si="72"/>
        <v/>
      </c>
      <c r="F35" s="132" t="str">
        <f t="shared" si="73"/>
        <v/>
      </c>
      <c r="G35" s="132" t="str">
        <f t="shared" si="74"/>
        <v/>
      </c>
      <c r="H35" s="132" t="str">
        <f t="shared" si="75"/>
        <v/>
      </c>
      <c r="I35" s="132" t="str">
        <f t="shared" si="76"/>
        <v/>
      </c>
      <c r="J35" s="132" t="str">
        <f t="shared" si="77"/>
        <v/>
      </c>
      <c r="K35" s="132" t="str">
        <f t="shared" si="78"/>
        <v/>
      </c>
      <c r="L35" s="132" t="str">
        <f t="shared" si="79"/>
        <v/>
      </c>
      <c r="M35" s="132" t="str">
        <f t="shared" si="80"/>
        <v/>
      </c>
      <c r="N35" s="132" t="str">
        <f t="shared" si="81"/>
        <v/>
      </c>
      <c r="O35" s="132" t="str">
        <f t="shared" si="82"/>
        <v/>
      </c>
      <c r="P35" s="132" t="str">
        <f t="shared" si="83"/>
        <v/>
      </c>
      <c r="Q35" s="132" t="str">
        <f t="shared" si="84"/>
        <v/>
      </c>
      <c r="R35" s="132" t="str">
        <f t="shared" si="85"/>
        <v/>
      </c>
      <c r="S35" s="132" t="str">
        <f t="shared" si="86"/>
        <v/>
      </c>
      <c r="T35" s="132" t="str">
        <f t="shared" si="87"/>
        <v/>
      </c>
      <c r="U35" s="132" t="str">
        <f t="shared" si="88"/>
        <v/>
      </c>
      <c r="V35" s="132" t="str">
        <f t="shared" si="89"/>
        <v/>
      </c>
      <c r="W35" s="132" t="str">
        <f t="shared" si="90"/>
        <v/>
      </c>
      <c r="X35" s="132" t="str">
        <f t="shared" si="91"/>
        <v/>
      </c>
      <c r="Y35" s="132" t="str">
        <f t="shared" si="92"/>
        <v/>
      </c>
      <c r="Z35" s="132" t="str">
        <f t="shared" si="93"/>
        <v/>
      </c>
      <c r="AA35" s="132" t="str">
        <f t="shared" si="94"/>
        <v/>
      </c>
      <c r="AB35" s="132" t="str">
        <f t="shared" si="95"/>
        <v/>
      </c>
      <c r="AC35" s="132" t="str">
        <f t="shared" si="96"/>
        <v/>
      </c>
      <c r="AD35" s="132" t="str">
        <f t="shared" si="97"/>
        <v/>
      </c>
      <c r="AE35" s="132" t="str">
        <f t="shared" si="98"/>
        <v/>
      </c>
      <c r="AF35" s="132" t="str">
        <f t="shared" si="99"/>
        <v/>
      </c>
      <c r="AG35" s="132" t="str">
        <f t="shared" si="100"/>
        <v/>
      </c>
      <c r="AH35" s="132" t="str">
        <f t="shared" si="101"/>
        <v/>
      </c>
      <c r="AI35" s="132" t="str">
        <f t="shared" si="102"/>
        <v/>
      </c>
      <c r="AJ35" s="132" t="str">
        <f t="shared" si="103"/>
        <v/>
      </c>
      <c r="AK35" s="132" t="str">
        <f t="shared" si="104"/>
        <v/>
      </c>
      <c r="AL35" s="132" t="str">
        <f t="shared" si="105"/>
        <v/>
      </c>
      <c r="AM35" s="132" t="str">
        <f t="shared" si="106"/>
        <v/>
      </c>
      <c r="AN35" s="40"/>
      <c r="AO35" s="21"/>
      <c r="AP35">
        <f t="shared" ref="AP35:AP38" si="943">IF(C35="",0,C35)</f>
        <v>0</v>
      </c>
      <c r="AQ35" s="111">
        <f t="shared" ref="AQ35:AQ38" si="944">IF(C35="",0,C35)</f>
        <v>0</v>
      </c>
      <c r="AR35" s="111">
        <f>IF(DL35&gt;0,IF(AND(AQ33=0,AR33=0),IF(AQ35&lt;=$AQ$6,IF(SUM(AR11:AR33)&lt;&gt;$AQ$6,AQ35,0),$AQ$6),IF(AQ33&lt;&gt;$AP$33,IF(AND(AQ35&lt;$AQ$6,AR33&lt;$AQ$6),IF($AQ$6-SUM(AR11:AR33)&gt;AQ35,AQ35,$AQ$6-SUM(AR11:AR33)),$AQ$6-AR33),IF($AQ$6-SUM(AR11:AR33)&gt;AQ35,AQ35,IF(AQ35=$AP$35,$AQ$6-SUM(AR11:AR33),0)))),0)</f>
        <v>0</v>
      </c>
      <c r="AS35" s="111">
        <f t="shared" ref="AS35" si="945">AQ35-AR35</f>
        <v>0</v>
      </c>
      <c r="AT35" s="111">
        <f t="shared" ref="AT35" si="946">IF(DN35&gt;0,IF(AND(AS33=0,AT33=0),IF(AS35&lt;=$AQ$6,IF(SUM(AT11:AT33)&lt;&gt;$AQ$6,AS35,0),$AQ$6),IF(AS33&lt;&gt;$AP$33,IF(AND(AS35&lt;$AQ$6,AT33&lt;$AQ$6),IF($AQ$6-SUM(AT11:AT33)&gt;AS35,AS35,$AQ$6-SUM(AT11:AT33)),$AQ$6-AT33),IF($AQ$6-SUM(AT11:AT33)&gt;AS35,AS35,IF(AS35=$AP$35,$AQ$6-SUM(AT11:AT33),0)))),0)</f>
        <v>0</v>
      </c>
      <c r="AU35" s="111">
        <f t="shared" ref="AU35:AU36" si="947">AS35-AT35</f>
        <v>0</v>
      </c>
      <c r="AV35" s="111">
        <f t="shared" ref="AV35" si="948">IF(DP35&gt;0,IF(AND(AU33=0,AV33=0),IF(AU35&lt;=$AQ$6,IF(SUM(AV11:AV33)&lt;&gt;$AQ$6,AU35,0),$AQ$6),IF(AU33&lt;&gt;$AP$33,IF(AND(AU35&lt;$AQ$6,AV33&lt;$AQ$6),IF($AQ$6-SUM(AV11:AV33)&gt;AU35,AU35,$AQ$6-SUM(AV11:AV33)),$AQ$6-AV33),IF($AQ$6-SUM(AV11:AV33)&gt;AU35,AU35,IF(AU35=$AP$35,$AQ$6-SUM(AV11:AV33),0)))),0)</f>
        <v>0</v>
      </c>
      <c r="AW35" s="111">
        <f t="shared" ref="AW35:AW36" si="949">AU35-AV35</f>
        <v>0</v>
      </c>
      <c r="AX35" s="111">
        <f t="shared" ref="AX35" si="950">IF(DR35&gt;0,IF(AND(AW33=0,AX33=0),IF(AW35&lt;=$AQ$6,IF(SUM(AX11:AX33)&lt;&gt;$AQ$6,AW35,0),$AQ$6),IF(AW33&lt;&gt;$AP$33,IF(AND(AW35&lt;$AQ$6,AX33&lt;$AQ$6),IF($AQ$6-SUM(AX11:AX33)&gt;AW35,AW35,$AQ$6-SUM(AX11:AX33)),$AQ$6-AX33),IF($AQ$6-SUM(AX11:AX33)&gt;AW35,AW35,IF(AW35=$AP$35,$AQ$6-SUM(AX11:AX33),0)))),0)</f>
        <v>0</v>
      </c>
      <c r="AY35" s="111">
        <f t="shared" ref="AY35:AY36" si="951">AW35-AX35</f>
        <v>0</v>
      </c>
      <c r="AZ35" s="111">
        <f t="shared" ref="AZ35" si="952">IF(DT35&gt;0,IF(AND(AY33=0,AZ33=0),IF(AY35&lt;=$AQ$6,IF(SUM(AZ11:AZ33)&lt;&gt;$AQ$6,AY35,0),$AQ$6),IF(AY33&lt;&gt;$AP$33,IF(AND(AY35&lt;$AQ$6,AZ33&lt;$AQ$6),IF($AQ$6-SUM(AZ11:AZ33)&gt;AY35,AY35,$AQ$6-SUM(AZ11:AZ33)),$AQ$6-AZ33),IF($AQ$6-SUM(AZ11:AZ33)&gt;AY35,AY35,IF(AY35=$AP$35,$AQ$6-SUM(AZ11:AZ33),0)))),0)</f>
        <v>0</v>
      </c>
      <c r="BA35" s="111">
        <f t="shared" ref="BA35:BA36" si="953">AY35-AZ35</f>
        <v>0</v>
      </c>
      <c r="BB35" s="111">
        <f t="shared" ref="BB35" si="954">IF(DV35&gt;0,IF(AND(BA33=0,BB33=0),IF(BA35&lt;=$AQ$6,IF(SUM(BB11:BB33)&lt;&gt;$AQ$6,BA35,0),$AQ$6),IF(BA33&lt;&gt;$AP$33,IF(AND(BA35&lt;$AQ$6,BB33&lt;$AQ$6),IF($AQ$6-SUM(BB11:BB33)&gt;BA35,BA35,$AQ$6-SUM(BB11:BB33)),$AQ$6-BB33),IF($AQ$6-SUM(BB11:BB33)&gt;BA35,BA35,IF(BA35=$AP$35,$AQ$6-SUM(BB11:BB33),0)))),0)</f>
        <v>0</v>
      </c>
      <c r="BC35" s="111">
        <f t="shared" ref="BC35:BC36" si="955">BA35-BB35</f>
        <v>0</v>
      </c>
      <c r="BD35" s="111">
        <f t="shared" ref="BD35" si="956">IF(DX35&gt;0,IF(AND(BC33=0,BD33=0),IF(BC35&lt;=$AQ$6,IF(SUM(BD11:BD33)&lt;&gt;$AQ$6,BC35,0),$AQ$6),IF(BC33&lt;&gt;$AP$33,IF(AND(BC35&lt;$AQ$6,BD33&lt;$AQ$6),IF($AQ$6-SUM(BD11:BD33)&gt;BC35,BC35,$AQ$6-SUM(BD11:BD33)),$AQ$6-BD33),IF($AQ$6-SUM(BD11:BD33)&gt;BC35,BC35,IF(BC35=$AP$35,$AQ$6-SUM(BD11:BD33),0)))),0)</f>
        <v>0</v>
      </c>
      <c r="BE35" s="111">
        <f t="shared" ref="BE35:BE36" si="957">BC35-BD35</f>
        <v>0</v>
      </c>
      <c r="BF35" s="111">
        <f t="shared" ref="BF35" si="958">IF(DZ35&gt;0,IF(AND(BE33=0,BF33=0),IF(BE35&lt;=$AQ$6,IF(SUM(BF11:BF33)&lt;&gt;$AQ$6,BE35,0),$AQ$6),IF(BE33&lt;&gt;$AP$33,IF(AND(BE35&lt;$AQ$6,BF33&lt;$AQ$6),IF($AQ$6-SUM(BF11:BF33)&gt;BE35,BE35,$AQ$6-SUM(BF11:BF33)),$AQ$6-BF33),IF($AQ$6-SUM(BF11:BF33)&gt;BE35,BE35,IF(BE35=$AP$35,$AQ$6-SUM(BF11:BF33),0)))),0)</f>
        <v>0</v>
      </c>
      <c r="BG35" s="111">
        <f t="shared" ref="BG35:BG36" si="959">BE35-BF35</f>
        <v>0</v>
      </c>
      <c r="BH35" s="111">
        <f t="shared" ref="BH35" si="960">IF(EB35&gt;0,IF(AND(BG33=0,BH33=0),IF(BG35&lt;=$AQ$6,IF(SUM(BH11:BH33)&lt;&gt;$AQ$6,BG35,0),$AQ$6),IF(BG33&lt;&gt;$AP$33,IF(AND(BG35&lt;$AQ$6,BH33&lt;$AQ$6),IF($AQ$6-SUM(BH11:BH33)&gt;BG35,BG35,$AQ$6-SUM(BH11:BH33)),$AQ$6-BH33),IF($AQ$6-SUM(BH11:BH33)&gt;BG35,BG35,IF(BG35=$AP$35,$AQ$6-SUM(BH11:BH33),0)))),0)</f>
        <v>0</v>
      </c>
      <c r="BI35" s="111">
        <f t="shared" ref="BI35:BI36" si="961">BG35-BH35</f>
        <v>0</v>
      </c>
      <c r="BJ35" s="111">
        <f t="shared" ref="BJ35" si="962">IF(ED35&gt;0,IF(AND(BI33=0,BJ33=0),IF(BI35&lt;=$AQ$6,IF(SUM(BJ11:BJ33)&lt;&gt;$AQ$6,BI35,0),$AQ$6),IF(BI33&lt;&gt;$AP$33,IF(AND(BI35&lt;$AQ$6,BJ33&lt;$AQ$6),IF($AQ$6-SUM(BJ11:BJ33)&gt;BI35,BI35,$AQ$6-SUM(BJ11:BJ33)),$AQ$6-BJ33),IF($AQ$6-SUM(BJ11:BJ33)&gt;BI35,BI35,IF(BI35=$AP$35,$AQ$6-SUM(BJ11:BJ33),0)))),0)</f>
        <v>0</v>
      </c>
      <c r="BK35" s="111">
        <f t="shared" ref="BK35:BK36" si="963">BI35-BJ35</f>
        <v>0</v>
      </c>
      <c r="BL35" s="111">
        <f t="shared" ref="BL35" si="964">IF(EF35&gt;0,IF(AND(BK33=0,BL33=0),IF(BK35&lt;=$AQ$6,IF(SUM(BL11:BL33)&lt;&gt;$AQ$6,BK35,0),$AQ$6),IF(BK33&lt;&gt;$AP$33,IF(AND(BK35&lt;$AQ$6,BL33&lt;$AQ$6),IF($AQ$6-SUM(BL11:BL33)&gt;BK35,BK35,$AQ$6-SUM(BL11:BL33)),$AQ$6-BL33),IF($AQ$6-SUM(BL11:BL33)&gt;BK35,BK35,IF(BK35=$AP$35,$AQ$6-SUM(BL11:BL33),0)))),0)</f>
        <v>0</v>
      </c>
      <c r="BM35" s="111">
        <f t="shared" ref="BM35:BM36" si="965">BK35-BL35</f>
        <v>0</v>
      </c>
      <c r="BN35" s="111">
        <f t="shared" ref="BN35" si="966">IF(EH35&gt;0,IF(AND(BM33=0,BN33=0),IF(BM35&lt;=$AQ$6,IF(SUM(BN11:BN33)&lt;&gt;$AQ$6,BM35,0),$AQ$6),IF(BM33&lt;&gt;$AP$33,IF(AND(BM35&lt;$AQ$6,BN33&lt;$AQ$6),IF($AQ$6-SUM(BN11:BN33)&gt;BM35,BM35,$AQ$6-SUM(BN11:BN33)),$AQ$6-BN33),IF($AQ$6-SUM(BN11:BN33)&gt;BM35,BM35,IF(BM35=$AP$35,$AQ$6-SUM(BN11:BN33),0)))),0)</f>
        <v>0</v>
      </c>
      <c r="BO35" s="111">
        <f t="shared" ref="BO35:BO36" si="967">BM35-BN35</f>
        <v>0</v>
      </c>
      <c r="BP35" s="111">
        <f t="shared" ref="BP35" si="968">IF(EJ35&gt;0,IF(AND(BO33=0,BP33=0),IF(BO35&lt;=$AQ$6,IF(SUM(BP11:BP33)&lt;&gt;$AQ$6,BO35,0),$AQ$6),IF(BO33&lt;&gt;$AP$33,IF(AND(BO35&lt;$AQ$6,BP33&lt;$AQ$6),IF($AQ$6-SUM(BP11:BP33)&gt;BO35,BO35,$AQ$6-SUM(BP11:BP33)),$AQ$6-BP33),IF($AQ$6-SUM(BP11:BP33)&gt;BO35,BO35,IF(BO35=$AP$35,$AQ$6-SUM(BP11:BP33),0)))),0)</f>
        <v>0</v>
      </c>
      <c r="BQ35" s="111">
        <f t="shared" ref="BQ35:BQ36" si="969">BO35-BP35</f>
        <v>0</v>
      </c>
      <c r="BR35" s="111">
        <f t="shared" ref="BR35" si="970">IF(EL35&gt;0,IF(AND(BQ33=0,BR33=0),IF(BQ35&lt;=$AQ$6,IF(SUM(BR11:BR33)&lt;&gt;$AQ$6,BQ35,0),$AQ$6),IF(BQ33&lt;&gt;$AP$33,IF(AND(BQ35&lt;$AQ$6,BR33&lt;$AQ$6),IF($AQ$6-SUM(BR11:BR33)&gt;BQ35,BQ35,$AQ$6-SUM(BR11:BR33)),$AQ$6-BR33),IF($AQ$6-SUM(BR11:BR33)&gt;BQ35,BQ35,IF(BQ35=$AP$35,$AQ$6-SUM(BR11:BR33),0)))),0)</f>
        <v>0</v>
      </c>
      <c r="BS35" s="111">
        <f t="shared" ref="BS35:BS36" si="971">BQ35-BR35</f>
        <v>0</v>
      </c>
      <c r="BT35" s="111">
        <f t="shared" ref="BT35" si="972">IF(EN35&gt;0,IF(AND(BS33=0,BT33=0),IF(BS35&lt;=$AQ$6,IF(SUM(BT11:BT33)&lt;&gt;$AQ$6,BS35,0),$AQ$6),IF(BS33&lt;&gt;$AP$33,IF(AND(BS35&lt;$AQ$6,BT33&lt;$AQ$6),IF($AQ$6-SUM(BT11:BT33)&gt;BS35,BS35,$AQ$6-SUM(BT11:BT33)),$AQ$6-BT33),IF($AQ$6-SUM(BT11:BT33)&gt;BS35,BS35,IF(BS35=$AP$35,$AQ$6-SUM(BT11:BT33),0)))),0)</f>
        <v>0</v>
      </c>
      <c r="BU35" s="111">
        <f t="shared" ref="BU35:BU36" si="973">BS35-BT35</f>
        <v>0</v>
      </c>
      <c r="BV35" s="111">
        <f t="shared" ref="BV35" si="974">IF(EP35&gt;0,IF(AND(BU33=0,BV33=0),IF(BU35&lt;=$AQ$6,IF(SUM(BV11:BV33)&lt;&gt;$AQ$6,BU35,0),$AQ$6),IF(BU33&lt;&gt;$AP$33,IF(AND(BU35&lt;$AQ$6,BV33&lt;$AQ$6),IF($AQ$6-SUM(BV11:BV33)&gt;BU35,BU35,$AQ$6-SUM(BV11:BV33)),$AQ$6-BV33),IF($AQ$6-SUM(BV11:BV33)&gt;BU35,BU35,IF(BU35=$AP$35,$AQ$6-SUM(BV11:BV33),0)))),0)</f>
        <v>0</v>
      </c>
      <c r="BW35" s="111">
        <f t="shared" ref="BW35:BW36" si="975">BU35-BV35</f>
        <v>0</v>
      </c>
      <c r="BX35" s="111">
        <f t="shared" ref="BX35" si="976">IF(ER35&gt;0,IF(AND(BW33=0,BX33=0),IF(BW35&lt;=$AQ$6,IF(SUM(BX11:BX33)&lt;&gt;$AQ$6,BW35,0),$AQ$6),IF(BW33&lt;&gt;$AP$33,IF(AND(BW35&lt;$AQ$6,BX33&lt;$AQ$6),IF($AQ$6-SUM(BX11:BX33)&gt;BW35,BW35,$AQ$6-SUM(BX11:BX33)),$AQ$6-BX33),IF($AQ$6-SUM(BX11:BX33)&gt;BW35,BW35,IF(BW35=$AP$35,$AQ$6-SUM(BX11:BX33),0)))),0)</f>
        <v>0</v>
      </c>
      <c r="BY35" s="111">
        <f t="shared" ref="BY35:BY36" si="977">BW35-BX35</f>
        <v>0</v>
      </c>
      <c r="BZ35" s="111">
        <f t="shared" ref="BZ35" si="978">IF(ET35&gt;0,IF(AND(BY33=0,BZ33=0),IF(BY35&lt;=$AQ$6,IF(SUM(BZ11:BZ33)&lt;&gt;$AQ$6,BY35,0),$AQ$6),IF(BY33&lt;&gt;$AP$33,IF(AND(BY35&lt;$AQ$6,BZ33&lt;$AQ$6),IF($AQ$6-SUM(BZ11:BZ33)&gt;BY35,BY35,$AQ$6-SUM(BZ11:BZ33)),$AQ$6-BZ33),IF($AQ$6-SUM(BZ11:BZ33)&gt;BY35,BY35,IF(BY35=$AP$35,$AQ$6-SUM(BZ11:BZ33),0)))),0)</f>
        <v>0</v>
      </c>
      <c r="CA35" s="111">
        <f t="shared" ref="CA35:CA36" si="979">BY35-BZ35</f>
        <v>0</v>
      </c>
      <c r="CB35" s="111">
        <f t="shared" ref="CB35" si="980">IF(EV35&gt;0,IF(AND(CA33=0,CB33=0),IF(CA35&lt;=$AQ$6,IF(SUM(CB11:CB33)&lt;&gt;$AQ$6,CA35,0),$AQ$6),IF(CA33&lt;&gt;$AP$33,IF(AND(CA35&lt;$AQ$6,CB33&lt;$AQ$6),IF($AQ$6-SUM(CB11:CB33)&gt;CA35,CA35,$AQ$6-SUM(CB11:CB33)),$AQ$6-CB33),IF($AQ$6-SUM(CB11:CB33)&gt;CA35,CA35,IF(CA35=$AP$35,$AQ$6-SUM(CB11:CB33),0)))),0)</f>
        <v>0</v>
      </c>
      <c r="CC35" s="111">
        <f t="shared" ref="CC35:CC36" si="981">CA35-CB35</f>
        <v>0</v>
      </c>
      <c r="CD35" s="111">
        <f t="shared" ref="CD35" si="982">IF(EX35&gt;0,IF(AND(CC33=0,CD33=0),IF(CC35&lt;=$AQ$6,IF(SUM(CD11:CD33)&lt;&gt;$AQ$6,CC35,0),$AQ$6),IF(CC33&lt;&gt;$AP$33,IF(AND(CC35&lt;$AQ$6,CD33&lt;$AQ$6),IF($AQ$6-SUM(CD11:CD33)&gt;CC35,CC35,$AQ$6-SUM(CD11:CD33)),$AQ$6-CD33),IF($AQ$6-SUM(CD11:CD33)&gt;CC35,CC35,IF(CC35=$AP$35,$AQ$6-SUM(CD11:CD33),0)))),0)</f>
        <v>0</v>
      </c>
      <c r="CE35" s="111">
        <f t="shared" ref="CE35:CE36" si="983">CC35-CD35</f>
        <v>0</v>
      </c>
      <c r="CF35" s="111">
        <f t="shared" ref="CF35" si="984">IF(EZ35&gt;0,IF(AND(CE33=0,CF33=0),IF(CE35&lt;=$AQ$6,IF(SUM(CF11:CF33)&lt;&gt;$AQ$6,CE35,0),$AQ$6),IF(CE33&lt;&gt;$AP$33,IF(AND(CE35&lt;$AQ$6,CF33&lt;$AQ$6),IF($AQ$6-SUM(CF11:CF33)&gt;CE35,CE35,$AQ$6-SUM(CF11:CF33)),$AQ$6-CF33),IF($AQ$6-SUM(CF11:CF33)&gt;CE35,CE35,IF(CE35=$AP$35,$AQ$6-SUM(CF11:CF33),0)))),0)</f>
        <v>0</v>
      </c>
      <c r="CG35" s="111">
        <f t="shared" ref="CG35:CG36" si="985">CE35-CF35</f>
        <v>0</v>
      </c>
      <c r="CH35" s="111">
        <f t="shared" ref="CH35" si="986">IF(FB35&gt;0,IF(AND(CG33=0,CH33=0),IF(CG35&lt;=$AQ$6,IF(SUM(CH11:CH33)&lt;&gt;$AQ$6,CG35,0),$AQ$6),IF(CG33&lt;&gt;$AP$33,IF(AND(CG35&lt;$AQ$6,CH33&lt;$AQ$6),IF($AQ$6-SUM(CH11:CH33)&gt;CG35,CG35,$AQ$6-SUM(CH11:CH33)),$AQ$6-CH33),IF($AQ$6-SUM(CH11:CH33)&gt;CG35,CG35,IF(CG35=$AP$35,$AQ$6-SUM(CH11:CH33),0)))),0)</f>
        <v>0</v>
      </c>
      <c r="CI35" s="111">
        <f t="shared" ref="CI35:CI36" si="987">CG35-CH35</f>
        <v>0</v>
      </c>
      <c r="CJ35" s="111">
        <f t="shared" ref="CJ35" si="988">IF(FD35&gt;0,IF(AND(CI33=0,CJ33=0),IF(CI35&lt;=$AQ$6,IF(SUM(CJ11:CJ33)&lt;&gt;$AQ$6,CI35,0),$AQ$6),IF(CI33&lt;&gt;$AP$33,IF(AND(CI35&lt;$AQ$6,CJ33&lt;$AQ$6),IF($AQ$6-SUM(CJ11:CJ33)&gt;CI35,CI35,$AQ$6-SUM(CJ11:CJ33)),$AQ$6-CJ33),IF($AQ$6-SUM(CJ11:CJ33)&gt;CI35,CI35,IF(CI35=$AP$35,$AQ$6-SUM(CJ11:CJ33),0)))),0)</f>
        <v>0</v>
      </c>
      <c r="CK35" s="111">
        <f t="shared" ref="CK35:CK36" si="989">CI35-CJ35</f>
        <v>0</v>
      </c>
      <c r="CL35" s="111">
        <f t="shared" ref="CL35" si="990">IF(FF35&gt;0,IF(AND(CK33=0,CL33=0),IF(CK35&lt;=$AQ$6,IF(SUM(CL11:CL33)&lt;&gt;$AQ$6,CK35,0),$AQ$6),IF(CK33&lt;&gt;$AP$33,IF(AND(CK35&lt;$AQ$6,CL33&lt;$AQ$6),IF($AQ$6-SUM(CL11:CL33)&gt;CK35,CK35,$AQ$6-SUM(CL11:CL33)),$AQ$6-CL33),IF($AQ$6-SUM(CL11:CL33)&gt;CK35,CK35,IF(CK35=$AP$35,$AQ$6-SUM(CL11:CL33),0)))),0)</f>
        <v>0</v>
      </c>
      <c r="CM35" s="111">
        <f t="shared" ref="CM35:CM36" si="991">CK35-CL35</f>
        <v>0</v>
      </c>
      <c r="CN35" s="111">
        <f t="shared" ref="CN35" si="992">IF(FH35&gt;0,IF(AND(CM33=0,CN33=0),IF(CM35&lt;=$AQ$6,IF(SUM(CN11:CN33)&lt;&gt;$AQ$6,CM35,0),$AQ$6),IF(CM33&lt;&gt;$AP$33,IF(AND(CM35&lt;$AQ$6,CN33&lt;$AQ$6),IF($AQ$6-SUM(CN11:CN33)&gt;CM35,CM35,$AQ$6-SUM(CN11:CN33)),$AQ$6-CN33),IF($AQ$6-SUM(CN11:CN33)&gt;CM35,CM35,IF(CM35=$AP$35,$AQ$6-SUM(CN11:CN33),0)))),0)</f>
        <v>0</v>
      </c>
      <c r="CO35" s="111">
        <f t="shared" ref="CO35:CO36" si="993">CM35-CN35</f>
        <v>0</v>
      </c>
      <c r="CP35" s="111">
        <f t="shared" ref="CP35" si="994">IF(FJ35&gt;0,IF(AND(CO33=0,CP33=0),IF(CO35&lt;=$AQ$6,IF(SUM(CP11:CP33)&lt;&gt;$AQ$6,CO35,0),$AQ$6),IF(CO33&lt;&gt;$AP$33,IF(AND(CO35&lt;$AQ$6,CP33&lt;$AQ$6),IF($AQ$6-SUM(CP11:CP33)&gt;CO35,CO35,$AQ$6-SUM(CP11:CP33)),$AQ$6-CP33),IF($AQ$6-SUM(CP11:CP33)&gt;CO35,CO35,IF(CO35=$AP$35,$AQ$6-SUM(CP11:CP33),0)))),0)</f>
        <v>0</v>
      </c>
      <c r="CQ35" s="111">
        <f t="shared" ref="CQ35:CQ36" si="995">CO35-CP35</f>
        <v>0</v>
      </c>
      <c r="CR35" s="111">
        <f t="shared" ref="CR35" si="996">IF(FL35&gt;0,IF(AND(CQ33=0,CR33=0),IF(CQ35&lt;=$AQ$6,IF(SUM(CR11:CR33)&lt;&gt;$AQ$6,CQ35,0),$AQ$6),IF(CQ33&lt;&gt;$AP$33,IF(AND(CQ35&lt;$AQ$6,CR33&lt;$AQ$6),IF($AQ$6-SUM(CR11:CR33)&gt;CQ35,CQ35,$AQ$6-SUM(CR11:CR33)),$AQ$6-CR33),IF($AQ$6-SUM(CR11:CR33)&gt;CQ35,CQ35,IF(CQ35=$AP$35,$AQ$6-SUM(CR11:CR33),0)))),0)</f>
        <v>0</v>
      </c>
      <c r="CS35" s="111">
        <f t="shared" ref="CS35:CS36" si="997">CQ35-CR35</f>
        <v>0</v>
      </c>
      <c r="CT35" s="111">
        <f t="shared" ref="CT35" si="998">IF(FN35&gt;0,IF(AND(CS33=0,CT33=0),IF(CS35&lt;=$AQ$6,IF(SUM(CT11:CT33)&lt;&gt;$AQ$6,CS35,0),$AQ$6),IF(CS33&lt;&gt;$AP$33,IF(AND(CS35&lt;$AQ$6,CT33&lt;$AQ$6),IF($AQ$6-SUM(CT11:CT33)&gt;CS35,CS35,$AQ$6-SUM(CT11:CT33)),$AQ$6-CT33),IF($AQ$6-SUM(CT11:CT33)&gt;CS35,CS35,IF(CS35=$AP$35,$AQ$6-SUM(CT11:CT33),0)))),0)</f>
        <v>0</v>
      </c>
      <c r="CU35" s="111">
        <f t="shared" ref="CU35:CU36" si="999">CS35-CT35</f>
        <v>0</v>
      </c>
      <c r="CV35" s="111">
        <f t="shared" ref="CV35" si="1000">IF(FP35&gt;0,IF(AND(CU33=0,CV33=0),IF(CU35&lt;=$AQ$6,IF(SUM(CV11:CV33)&lt;&gt;$AQ$6,CU35,0),$AQ$6),IF(CU33&lt;&gt;$AP$33,IF(AND(CU35&lt;$AQ$6,CV33&lt;$AQ$6),IF($AQ$6-SUM(CV11:CV33)&gt;CU35,CU35,$AQ$6-SUM(CV11:CV33)),$AQ$6-CV33),IF($AQ$6-SUM(CV11:CV33)&gt;CU35,CU35,IF(CU35=$AP$35,$AQ$6-SUM(CV11:CV33),0)))),0)</f>
        <v>0</v>
      </c>
      <c r="CW35" s="111">
        <f t="shared" ref="CW35:CW36" si="1001">CU35-CV35</f>
        <v>0</v>
      </c>
      <c r="CX35" s="111">
        <f t="shared" ref="CX35" si="1002">IF(FR35&gt;0,IF(AND(CW33=0,CX33=0),IF(CW35&lt;=$AQ$6,IF(SUM(CX11:CX33)&lt;&gt;$AQ$6,CW35,0),$AQ$6),IF(CW33&lt;&gt;$AP$33,IF(AND(CW35&lt;$AQ$6,CX33&lt;$AQ$6),IF($AQ$6-SUM(CX11:CX33)&gt;CW35,CW35,$AQ$6-SUM(CX11:CX33)),$AQ$6-CX33),IF($AQ$6-SUM(CX11:CX33)&gt;CW35,CW35,IF(CW35=$AP$35,$AQ$6-SUM(CX11:CX33),0)))),0)</f>
        <v>0</v>
      </c>
      <c r="CY35" s="111">
        <f t="shared" ref="CY35:CY36" si="1003">CW35-CX35</f>
        <v>0</v>
      </c>
      <c r="CZ35" s="111">
        <f t="shared" ref="CZ35" si="1004">IF(FT35&gt;0,IF(AND(CY33=0,CZ33=0),IF(CY35&lt;=$AQ$6,IF(SUM(CZ11:CZ33)&lt;&gt;$AQ$6,CY35,0),$AQ$6),IF(CY33&lt;&gt;$AP$33,IF(AND(CY35&lt;$AQ$6,CZ33&lt;$AQ$6),IF($AQ$6-SUM(CZ11:CZ33)&gt;CY35,CY35,$AQ$6-SUM(CZ11:CZ33)),$AQ$6-CZ33),IF($AQ$6-SUM(CZ11:CZ33)&gt;CY35,CY35,IF(CY35=$AP$35,$AQ$6-SUM(CZ11:CZ33),0)))),0)</f>
        <v>0</v>
      </c>
      <c r="DA35" s="111">
        <f t="shared" ref="DA35:DA36" si="1005">CY35-CZ35</f>
        <v>0</v>
      </c>
      <c r="DB35" s="111">
        <f t="shared" ref="DB35" si="1006">IF(FV35&gt;0,IF(AND(DA33=0,DB33=0),IF(DA35&lt;=$AQ$6,IF(SUM(DB11:DB33)&lt;&gt;$AQ$6,DA35,0),$AQ$6),IF(DA33&lt;&gt;$AP$33,IF(AND(DA35&lt;$AQ$6,DB33&lt;$AQ$6),IF($AQ$6-SUM(DB11:DB33)&gt;DA35,DA35,$AQ$6-SUM(DB11:DB33)),$AQ$6-DB33),IF($AQ$6-SUM(DB11:DB33)&gt;DA35,DA35,IF(DA35=$AP$35,$AQ$6-SUM(DB11:DB33),0)))),0)</f>
        <v>0</v>
      </c>
      <c r="DC35" s="111">
        <f t="shared" ref="DC35:DC36" si="1007">DA35-DB35</f>
        <v>0</v>
      </c>
      <c r="DD35" s="111">
        <f t="shared" ref="DD35" si="1008">IF(FX35&gt;0,IF(AND(DC33=0,DD33=0),IF(DC35&lt;=$AQ$6,IF(SUM(DD11:DD33)&lt;&gt;$AQ$6,DC35,0),$AQ$6),IF(DC33&lt;&gt;$AP$33,IF(AND(DC35&lt;$AQ$6,DD33&lt;$AQ$6),IF($AQ$6-SUM(DD11:DD33)&gt;DC35,DC35,$AQ$6-SUM(DD11:DD33)),$AQ$6-DD33),IF($AQ$6-SUM(DD11:DD33)&gt;DC35,DC35,IF(DC35=$AP$35,$AQ$6-SUM(DD11:DD33),0)))),0)</f>
        <v>0</v>
      </c>
      <c r="DE35" s="111">
        <f t="shared" ref="DE35:DE36" si="1009">DC35-DD35</f>
        <v>0</v>
      </c>
      <c r="DF35" s="111">
        <f t="shared" ref="DF35" si="1010">IF(FZ35&gt;0,IF(AND(DE33=0,DF33=0),IF(DE35&lt;=$AQ$6,IF(SUM(DF11:DF33)&lt;&gt;$AQ$6,DE35,0),$AQ$6),IF(DE33&lt;&gt;$AP$33,IF(AND(DE35&lt;$AQ$6,DF33&lt;$AQ$6),IF($AQ$6-SUM(DF11:DF33)&gt;DE35,DE35,$AQ$6-SUM(DF11:DF33)),$AQ$6-DF33),IF($AQ$6-SUM(DF11:DF33)&gt;DE35,DE35,IF(DE35=$AP$35,$AQ$6-SUM(DF11:DF33),0)))),0)</f>
        <v>0</v>
      </c>
      <c r="DG35" s="111">
        <f t="shared" ref="DG35:DG36" si="1011">DE35-DF35</f>
        <v>0</v>
      </c>
      <c r="DH35" s="111">
        <f t="shared" ref="DH35" si="1012">IF(GB35&gt;0,IF(AND(DG33=0,DH33=0),IF(DG35&lt;=$AQ$6,IF(SUM(DH11:DH33)&lt;&gt;$AQ$6,DG35,0),$AQ$6),IF(DG33&lt;&gt;$AP$33,IF(AND(DG35&lt;$AQ$6,DH33&lt;$AQ$6),IF($AQ$6-SUM(DH11:DH33)&gt;DG35,DG35,$AQ$6-SUM(DH11:DH33)),$AQ$6-DH33),IF($AQ$6-SUM(DH11:DH33)&gt;DG35,DG35,IF(DG35=$AP$35,$AQ$6-SUM(DH11:DH33),0)))),0)</f>
        <v>0</v>
      </c>
      <c r="DI35" s="111">
        <f t="shared" ref="DI35:DI36" si="1013">DG35-DH35</f>
        <v>0</v>
      </c>
      <c r="DJ35" s="111">
        <f t="shared" ref="DJ35" si="1014">IF(GD35&gt;0,IF(AND(DI33=0,DJ33=0),IF(DI35&lt;=$AQ$6,IF(SUM(DJ11:DJ33)&lt;&gt;$AQ$6,DI35,0),$AQ$6),IF(DI33&lt;&gt;$AP$33,IF(AND(DI35&lt;$AQ$6,DJ33&lt;$AQ$6),IF($AQ$6-SUM(DJ11:DJ33)&gt;DI35,DI35,$AQ$6-SUM(DJ11:DJ33)),$AQ$6-DJ33),IF($AQ$6-SUM(DJ11:DJ33)&gt;DI35,DI35,IF(DI35=$AP$35,$AQ$6-SUM(DJ11:DJ33),0)))),0)</f>
        <v>0</v>
      </c>
      <c r="DL35" s="111">
        <f>'KALENDER PENDIDIKAN'!B107</f>
        <v>0</v>
      </c>
      <c r="DM35" s="111"/>
      <c r="DN35" s="111">
        <f>'KALENDER PENDIDIKAN'!C107</f>
        <v>0</v>
      </c>
      <c r="DO35" s="111"/>
      <c r="DP35" s="111">
        <f>'KALENDER PENDIDIKAN'!D107</f>
        <v>0</v>
      </c>
      <c r="DQ35" s="111"/>
      <c r="DR35" s="111">
        <f>'KALENDER PENDIDIKAN'!E107</f>
        <v>1</v>
      </c>
      <c r="DS35" s="111"/>
      <c r="DT35" s="111">
        <f>'KALENDER PENDIDIKAN'!F107</f>
        <v>1</v>
      </c>
      <c r="DU35" s="111"/>
      <c r="DV35" s="111">
        <f>'KALENDER PENDIDIKAN'!G107</f>
        <v>0</v>
      </c>
      <c r="DW35" s="111"/>
      <c r="DX35" s="111">
        <f>'KALENDER PENDIDIKAN'!H107</f>
        <v>0</v>
      </c>
      <c r="DY35" s="111"/>
      <c r="DZ35" s="111">
        <f>'KALENDER PENDIDIKAN'!I107</f>
        <v>1</v>
      </c>
      <c r="EA35" s="111"/>
      <c r="EB35" s="111">
        <f>'KALENDER PENDIDIKAN'!J107</f>
        <v>1</v>
      </c>
      <c r="EC35" s="111"/>
      <c r="ED35" s="111">
        <f>'KALENDER PENDIDIKAN'!K107</f>
        <v>1</v>
      </c>
      <c r="EE35" s="111"/>
      <c r="EF35" s="111">
        <f>'KALENDER PENDIDIKAN'!L107</f>
        <v>1</v>
      </c>
      <c r="EG35" s="111"/>
      <c r="EH35" s="111">
        <f>'KALENDER PENDIDIKAN'!M107</f>
        <v>0</v>
      </c>
      <c r="EI35" s="111"/>
      <c r="EJ35" s="111">
        <f>'KALENDER PENDIDIKAN'!N107</f>
        <v>1</v>
      </c>
      <c r="EK35" s="111"/>
      <c r="EL35" s="111">
        <f>'KALENDER PENDIDIKAN'!O107</f>
        <v>1</v>
      </c>
      <c r="EM35" s="111"/>
      <c r="EN35" s="111">
        <f>'KALENDER PENDIDIKAN'!P107</f>
        <v>0</v>
      </c>
      <c r="EO35" s="111"/>
      <c r="EP35" s="111">
        <f>'KALENDER PENDIDIKAN'!Q107</f>
        <v>1</v>
      </c>
      <c r="EQ35" s="111"/>
      <c r="ER35" s="111">
        <f>'KALENDER PENDIDIKAN'!R107</f>
        <v>1</v>
      </c>
      <c r="ES35" s="111"/>
      <c r="ET35" s="111">
        <f>'KALENDER PENDIDIKAN'!S107</f>
        <v>0</v>
      </c>
      <c r="EU35" s="111"/>
      <c r="EV35" s="111">
        <f>'KALENDER PENDIDIKAN'!T107</f>
        <v>0</v>
      </c>
      <c r="EW35" s="111"/>
      <c r="EX35" s="111">
        <f>'KALENDER PENDIDIKAN'!U107</f>
        <v>1</v>
      </c>
      <c r="EY35" s="111"/>
      <c r="EZ35" s="111">
        <f>'KALENDER PENDIDIKAN'!V107</f>
        <v>1</v>
      </c>
      <c r="FA35" s="111"/>
      <c r="FB35" s="111">
        <f>'KALENDER PENDIDIKAN'!W107</f>
        <v>1</v>
      </c>
      <c r="FC35" s="111"/>
      <c r="FD35" s="111">
        <f>'KALENDER PENDIDIKAN'!X107</f>
        <v>1</v>
      </c>
      <c r="FE35" s="111"/>
      <c r="FF35" s="111">
        <f>'KALENDER PENDIDIKAN'!Y107</f>
        <v>0</v>
      </c>
      <c r="FG35" s="111"/>
      <c r="FH35" s="111">
        <f>'KALENDER PENDIDIKAN'!Z107</f>
        <v>1</v>
      </c>
      <c r="FI35" s="111"/>
      <c r="FJ35" s="111">
        <f>'KALENDER PENDIDIKAN'!AA107</f>
        <v>1</v>
      </c>
      <c r="FK35" s="111"/>
      <c r="FL35" s="111">
        <f>'KALENDER PENDIDIKAN'!AB107</f>
        <v>1</v>
      </c>
      <c r="FM35" s="111"/>
      <c r="FN35" s="111">
        <f>'KALENDER PENDIDIKAN'!AC107</f>
        <v>1</v>
      </c>
      <c r="FO35" s="111"/>
      <c r="FP35" s="111">
        <f>'KALENDER PENDIDIKAN'!AD107</f>
        <v>0</v>
      </c>
      <c r="FQ35" s="111"/>
      <c r="FR35" s="111">
        <f>'KALENDER PENDIDIKAN'!AE107</f>
        <v>0</v>
      </c>
      <c r="FS35" s="111"/>
      <c r="FT35" s="111">
        <f>'KALENDER PENDIDIKAN'!AF107</f>
        <v>0</v>
      </c>
      <c r="FU35" s="111"/>
      <c r="FV35" s="111">
        <f>'KALENDER PENDIDIKAN'!AG107</f>
        <v>0</v>
      </c>
      <c r="FW35" s="111"/>
      <c r="FX35" s="111">
        <f>'KALENDER PENDIDIKAN'!AH107</f>
        <v>0</v>
      </c>
      <c r="FY35" s="111"/>
      <c r="FZ35" s="111">
        <f>'KALENDER PENDIDIKAN'!AI107</f>
        <v>0</v>
      </c>
      <c r="GA35" s="111"/>
      <c r="GB35" s="111">
        <f>'KALENDER PENDIDIKAN'!AJ107</f>
        <v>0</v>
      </c>
      <c r="GC35" s="111"/>
      <c r="GD35" s="111">
        <f>'KALENDER PENDIDIKAN'!AK107</f>
        <v>0</v>
      </c>
      <c r="GE35" s="111"/>
      <c r="GF35" s="111">
        <v>25</v>
      </c>
      <c r="GH35" s="103" t="str">
        <f t="shared" si="107"/>
        <v>Hide</v>
      </c>
    </row>
    <row r="36" spans="1:190" hidden="1" x14ac:dyDescent="0.35">
      <c r="A36" s="442" t="str">
        <f>PROTA!C34</f>
        <v/>
      </c>
      <c r="B36" s="442"/>
      <c r="C36" s="118" t="str">
        <f>PROTA!E34</f>
        <v/>
      </c>
      <c r="D36" s="132" t="str">
        <f t="shared" si="71"/>
        <v/>
      </c>
      <c r="E36" s="132" t="str">
        <f t="shared" si="72"/>
        <v/>
      </c>
      <c r="F36" s="132" t="str">
        <f t="shared" si="73"/>
        <v/>
      </c>
      <c r="G36" s="132" t="str">
        <f t="shared" si="74"/>
        <v/>
      </c>
      <c r="H36" s="132" t="str">
        <f t="shared" si="75"/>
        <v/>
      </c>
      <c r="I36" s="132" t="str">
        <f t="shared" si="76"/>
        <v/>
      </c>
      <c r="J36" s="132" t="str">
        <f t="shared" si="77"/>
        <v/>
      </c>
      <c r="K36" s="132" t="str">
        <f t="shared" si="78"/>
        <v/>
      </c>
      <c r="L36" s="132" t="str">
        <f t="shared" si="79"/>
        <v/>
      </c>
      <c r="M36" s="132" t="str">
        <f t="shared" si="80"/>
        <v/>
      </c>
      <c r="N36" s="132" t="str">
        <f t="shared" si="81"/>
        <v/>
      </c>
      <c r="O36" s="132" t="str">
        <f t="shared" si="82"/>
        <v/>
      </c>
      <c r="P36" s="132" t="str">
        <f t="shared" si="83"/>
        <v/>
      </c>
      <c r="Q36" s="132" t="str">
        <f t="shared" si="84"/>
        <v/>
      </c>
      <c r="R36" s="132" t="str">
        <f t="shared" si="85"/>
        <v/>
      </c>
      <c r="S36" s="132" t="str">
        <f t="shared" si="86"/>
        <v/>
      </c>
      <c r="T36" s="132" t="str">
        <f t="shared" si="87"/>
        <v/>
      </c>
      <c r="U36" s="132" t="str">
        <f t="shared" si="88"/>
        <v/>
      </c>
      <c r="V36" s="132" t="str">
        <f t="shared" si="89"/>
        <v/>
      </c>
      <c r="W36" s="132" t="str">
        <f t="shared" si="90"/>
        <v/>
      </c>
      <c r="X36" s="132" t="str">
        <f t="shared" si="91"/>
        <v/>
      </c>
      <c r="Y36" s="132" t="str">
        <f t="shared" si="92"/>
        <v/>
      </c>
      <c r="Z36" s="132" t="str">
        <f t="shared" si="93"/>
        <v/>
      </c>
      <c r="AA36" s="132" t="str">
        <f t="shared" si="94"/>
        <v/>
      </c>
      <c r="AB36" s="132" t="str">
        <f t="shared" si="95"/>
        <v/>
      </c>
      <c r="AC36" s="132" t="str">
        <f t="shared" si="96"/>
        <v/>
      </c>
      <c r="AD36" s="132" t="str">
        <f t="shared" si="97"/>
        <v/>
      </c>
      <c r="AE36" s="132" t="str">
        <f t="shared" si="98"/>
        <v/>
      </c>
      <c r="AF36" s="132" t="str">
        <f t="shared" si="99"/>
        <v/>
      </c>
      <c r="AG36" s="132" t="str">
        <f t="shared" si="100"/>
        <v/>
      </c>
      <c r="AH36" s="132" t="str">
        <f t="shared" si="101"/>
        <v/>
      </c>
      <c r="AI36" s="132" t="str">
        <f t="shared" si="102"/>
        <v/>
      </c>
      <c r="AJ36" s="132" t="str">
        <f t="shared" si="103"/>
        <v/>
      </c>
      <c r="AK36" s="132" t="str">
        <f t="shared" si="104"/>
        <v/>
      </c>
      <c r="AL36" s="132" t="str">
        <f t="shared" si="105"/>
        <v/>
      </c>
      <c r="AM36" s="132" t="str">
        <f t="shared" si="106"/>
        <v/>
      </c>
      <c r="AN36" s="40"/>
      <c r="AO36" s="21"/>
      <c r="AP36">
        <f t="shared" si="943"/>
        <v>0</v>
      </c>
      <c r="AQ36" s="111">
        <f t="shared" si="944"/>
        <v>0</v>
      </c>
      <c r="AR36" s="111">
        <f>IF(DL36&gt;0,IF(AND(AQ35=0,AR35=0),IF(AQ36&lt;=$AQ$6,IF(SUM(AR11:AR35)&lt;&gt;$AQ$6,AQ36,0),$AQ$6),IF(AQ35&lt;&gt;$AP$35,IF(AND(AQ36&lt;$AQ$6,AR35&lt;$AQ$6),IF($AQ$6-SUM(AR11:AR35)&gt;AQ36,AQ36,$AQ$6-SUM(AR11:AR35)),$AQ$6-AR35),IF($AQ$6-SUM(AR11:AR35)&gt;AQ36,AQ36,IF(AQ36=$AP$36,$AQ$6-SUM(AR11:AR35),0)))),0)</f>
        <v>0</v>
      </c>
      <c r="AS36" s="111">
        <f t="shared" ref="AS36" si="1015">AQ36-AR36</f>
        <v>0</v>
      </c>
      <c r="AT36" s="111">
        <f t="shared" ref="AT36" si="1016">IF(DN36&gt;0,IF(AND(AS35=0,AT35=0),IF(AS36&lt;=$AQ$6,IF(SUM(AT11:AT35)&lt;&gt;$AQ$6,AS36,0),$AQ$6),IF(AS35&lt;&gt;$AP$35,IF(AND(AS36&lt;$AQ$6,AT35&lt;$AQ$6),IF($AQ$6-SUM(AT11:AT35)&gt;AS36,AS36,$AQ$6-SUM(AT11:AT35)),$AQ$6-AT35),IF($AQ$6-SUM(AT11:AT35)&gt;AS36,AS36,IF(AS36=$AP$36,$AQ$6-SUM(AT11:AT35),0)))),0)</f>
        <v>0</v>
      </c>
      <c r="AU36" s="111">
        <f t="shared" si="947"/>
        <v>0</v>
      </c>
      <c r="AV36" s="111">
        <f t="shared" ref="AV36" si="1017">IF(DP36&gt;0,IF(AND(AU35=0,AV35=0),IF(AU36&lt;=$AQ$6,IF(SUM(AV11:AV35)&lt;&gt;$AQ$6,AU36,0),$AQ$6),IF(AU35&lt;&gt;$AP$35,IF(AND(AU36&lt;$AQ$6,AV35&lt;$AQ$6),IF($AQ$6-SUM(AV11:AV35)&gt;AU36,AU36,$AQ$6-SUM(AV11:AV35)),$AQ$6-AV35),IF($AQ$6-SUM(AV11:AV35)&gt;AU36,AU36,IF(AU36=$AP$36,$AQ$6-SUM(AV11:AV35),0)))),0)</f>
        <v>0</v>
      </c>
      <c r="AW36" s="111">
        <f t="shared" si="949"/>
        <v>0</v>
      </c>
      <c r="AX36" s="111">
        <f t="shared" ref="AX36" si="1018">IF(DR36&gt;0,IF(AND(AW35=0,AX35=0),IF(AW36&lt;=$AQ$6,IF(SUM(AX11:AX35)&lt;&gt;$AQ$6,AW36,0),$AQ$6),IF(AW35&lt;&gt;$AP$35,IF(AND(AW36&lt;$AQ$6,AX35&lt;$AQ$6),IF($AQ$6-SUM(AX11:AX35)&gt;AW36,AW36,$AQ$6-SUM(AX11:AX35)),$AQ$6-AX35),IF($AQ$6-SUM(AX11:AX35)&gt;AW36,AW36,IF(AW36=$AP$36,$AQ$6-SUM(AX11:AX35),0)))),0)</f>
        <v>0</v>
      </c>
      <c r="AY36" s="111">
        <f t="shared" si="951"/>
        <v>0</v>
      </c>
      <c r="AZ36" s="111">
        <f t="shared" ref="AZ36" si="1019">IF(DT36&gt;0,IF(AND(AY35=0,AZ35=0),IF(AY36&lt;=$AQ$6,IF(SUM(AZ11:AZ35)&lt;&gt;$AQ$6,AY36,0),$AQ$6),IF(AY35&lt;&gt;$AP$35,IF(AND(AY36&lt;$AQ$6,AZ35&lt;$AQ$6),IF($AQ$6-SUM(AZ11:AZ35)&gt;AY36,AY36,$AQ$6-SUM(AZ11:AZ35)),$AQ$6-AZ35),IF($AQ$6-SUM(AZ11:AZ35)&gt;AY36,AY36,IF(AY36=$AP$36,$AQ$6-SUM(AZ11:AZ35),0)))),0)</f>
        <v>0</v>
      </c>
      <c r="BA36" s="111">
        <f t="shared" si="953"/>
        <v>0</v>
      </c>
      <c r="BB36" s="111">
        <f t="shared" ref="BB36" si="1020">IF(DV36&gt;0,IF(AND(BA35=0,BB35=0),IF(BA36&lt;=$AQ$6,IF(SUM(BB11:BB35)&lt;&gt;$AQ$6,BA36,0),$AQ$6),IF(BA35&lt;&gt;$AP$35,IF(AND(BA36&lt;$AQ$6,BB35&lt;$AQ$6),IF($AQ$6-SUM(BB11:BB35)&gt;BA36,BA36,$AQ$6-SUM(BB11:BB35)),$AQ$6-BB35),IF($AQ$6-SUM(BB11:BB35)&gt;BA36,BA36,IF(BA36=$AP$36,$AQ$6-SUM(BB11:BB35),0)))),0)</f>
        <v>0</v>
      </c>
      <c r="BC36" s="111">
        <f t="shared" si="955"/>
        <v>0</v>
      </c>
      <c r="BD36" s="111">
        <f t="shared" ref="BD36" si="1021">IF(DX36&gt;0,IF(AND(BC35=0,BD35=0),IF(BC36&lt;=$AQ$6,IF(SUM(BD11:BD35)&lt;&gt;$AQ$6,BC36,0),$AQ$6),IF(BC35&lt;&gt;$AP$35,IF(AND(BC36&lt;$AQ$6,BD35&lt;$AQ$6),IF($AQ$6-SUM(BD11:BD35)&gt;BC36,BC36,$AQ$6-SUM(BD11:BD35)),$AQ$6-BD35),IF($AQ$6-SUM(BD11:BD35)&gt;BC36,BC36,IF(BC36=$AP$36,$AQ$6-SUM(BD11:BD35),0)))),0)</f>
        <v>0</v>
      </c>
      <c r="BE36" s="111">
        <f t="shared" si="957"/>
        <v>0</v>
      </c>
      <c r="BF36" s="111">
        <f t="shared" ref="BF36" si="1022">IF(DZ36&gt;0,IF(AND(BE35=0,BF35=0),IF(BE36&lt;=$AQ$6,IF(SUM(BF11:BF35)&lt;&gt;$AQ$6,BE36,0),$AQ$6),IF(BE35&lt;&gt;$AP$35,IF(AND(BE36&lt;$AQ$6,BF35&lt;$AQ$6),IF($AQ$6-SUM(BF11:BF35)&gt;BE36,BE36,$AQ$6-SUM(BF11:BF35)),$AQ$6-BF35),IF($AQ$6-SUM(BF11:BF35)&gt;BE36,BE36,IF(BE36=$AP$36,$AQ$6-SUM(BF11:BF35),0)))),0)</f>
        <v>0</v>
      </c>
      <c r="BG36" s="111">
        <f t="shared" si="959"/>
        <v>0</v>
      </c>
      <c r="BH36" s="111">
        <f t="shared" ref="BH36" si="1023">IF(EB36&gt;0,IF(AND(BG35=0,BH35=0),IF(BG36&lt;=$AQ$6,IF(SUM(BH11:BH35)&lt;&gt;$AQ$6,BG36,0),$AQ$6),IF(BG35&lt;&gt;$AP$35,IF(AND(BG36&lt;$AQ$6,BH35&lt;$AQ$6),IF($AQ$6-SUM(BH11:BH35)&gt;BG36,BG36,$AQ$6-SUM(BH11:BH35)),$AQ$6-BH35),IF($AQ$6-SUM(BH11:BH35)&gt;BG36,BG36,IF(BG36=$AP$36,$AQ$6-SUM(BH11:BH35),0)))),0)</f>
        <v>0</v>
      </c>
      <c r="BI36" s="111">
        <f t="shared" si="961"/>
        <v>0</v>
      </c>
      <c r="BJ36" s="111">
        <f t="shared" ref="BJ36" si="1024">IF(ED36&gt;0,IF(AND(BI35=0,BJ35=0),IF(BI36&lt;=$AQ$6,IF(SUM(BJ11:BJ35)&lt;&gt;$AQ$6,BI36,0),$AQ$6),IF(BI35&lt;&gt;$AP$35,IF(AND(BI36&lt;$AQ$6,BJ35&lt;$AQ$6),IF($AQ$6-SUM(BJ11:BJ35)&gt;BI36,BI36,$AQ$6-SUM(BJ11:BJ35)),$AQ$6-BJ35),IF($AQ$6-SUM(BJ11:BJ35)&gt;BI36,BI36,IF(BI36=$AP$36,$AQ$6-SUM(BJ11:BJ35),0)))),0)</f>
        <v>0</v>
      </c>
      <c r="BK36" s="111">
        <f t="shared" si="963"/>
        <v>0</v>
      </c>
      <c r="BL36" s="111">
        <f t="shared" ref="BL36" si="1025">IF(EF36&gt;0,IF(AND(BK35=0,BL35=0),IF(BK36&lt;=$AQ$6,IF(SUM(BL11:BL35)&lt;&gt;$AQ$6,BK36,0),$AQ$6),IF(BK35&lt;&gt;$AP$35,IF(AND(BK36&lt;$AQ$6,BL35&lt;$AQ$6),IF($AQ$6-SUM(BL11:BL35)&gt;BK36,BK36,$AQ$6-SUM(BL11:BL35)),$AQ$6-BL35),IF($AQ$6-SUM(BL11:BL35)&gt;BK36,BK36,IF(BK36=$AP$36,$AQ$6-SUM(BL11:BL35),0)))),0)</f>
        <v>0</v>
      </c>
      <c r="BM36" s="111">
        <f t="shared" si="965"/>
        <v>0</v>
      </c>
      <c r="BN36" s="111">
        <f t="shared" ref="BN36" si="1026">IF(EH36&gt;0,IF(AND(BM35=0,BN35=0),IF(BM36&lt;=$AQ$6,IF(SUM(BN11:BN35)&lt;&gt;$AQ$6,BM36,0),$AQ$6),IF(BM35&lt;&gt;$AP$35,IF(AND(BM36&lt;$AQ$6,BN35&lt;$AQ$6),IF($AQ$6-SUM(BN11:BN35)&gt;BM36,BM36,$AQ$6-SUM(BN11:BN35)),$AQ$6-BN35),IF($AQ$6-SUM(BN11:BN35)&gt;BM36,BM36,IF(BM36=$AP$36,$AQ$6-SUM(BN11:BN35),0)))),0)</f>
        <v>0</v>
      </c>
      <c r="BO36" s="111">
        <f t="shared" si="967"/>
        <v>0</v>
      </c>
      <c r="BP36" s="111">
        <f t="shared" ref="BP36" si="1027">IF(EJ36&gt;0,IF(AND(BO35=0,BP35=0),IF(BO36&lt;=$AQ$6,IF(SUM(BP11:BP35)&lt;&gt;$AQ$6,BO36,0),$AQ$6),IF(BO35&lt;&gt;$AP$35,IF(AND(BO36&lt;$AQ$6,BP35&lt;$AQ$6),IF($AQ$6-SUM(BP11:BP35)&gt;BO36,BO36,$AQ$6-SUM(BP11:BP35)),$AQ$6-BP35),IF($AQ$6-SUM(BP11:BP35)&gt;BO36,BO36,IF(BO36=$AP$36,$AQ$6-SUM(BP11:BP35),0)))),0)</f>
        <v>0</v>
      </c>
      <c r="BQ36" s="111">
        <f t="shared" si="969"/>
        <v>0</v>
      </c>
      <c r="BR36" s="111">
        <f t="shared" ref="BR36" si="1028">IF(EL36&gt;0,IF(AND(BQ35=0,BR35=0),IF(BQ36&lt;=$AQ$6,IF(SUM(BR11:BR35)&lt;&gt;$AQ$6,BQ36,0),$AQ$6),IF(BQ35&lt;&gt;$AP$35,IF(AND(BQ36&lt;$AQ$6,BR35&lt;$AQ$6),IF($AQ$6-SUM(BR11:BR35)&gt;BQ36,BQ36,$AQ$6-SUM(BR11:BR35)),$AQ$6-BR35),IF($AQ$6-SUM(BR11:BR35)&gt;BQ36,BQ36,IF(BQ36=$AP$36,$AQ$6-SUM(BR11:BR35),0)))),0)</f>
        <v>0</v>
      </c>
      <c r="BS36" s="111">
        <f t="shared" si="971"/>
        <v>0</v>
      </c>
      <c r="BT36" s="111">
        <f t="shared" ref="BT36" si="1029">IF(EN36&gt;0,IF(AND(BS35=0,BT35=0),IF(BS36&lt;=$AQ$6,IF(SUM(BT11:BT35)&lt;&gt;$AQ$6,BS36,0),$AQ$6),IF(BS35&lt;&gt;$AP$35,IF(AND(BS36&lt;$AQ$6,BT35&lt;$AQ$6),IF($AQ$6-SUM(BT11:BT35)&gt;BS36,BS36,$AQ$6-SUM(BT11:BT35)),$AQ$6-BT35),IF($AQ$6-SUM(BT11:BT35)&gt;BS36,BS36,IF(BS36=$AP$36,$AQ$6-SUM(BT11:BT35),0)))),0)</f>
        <v>0</v>
      </c>
      <c r="BU36" s="111">
        <f t="shared" si="973"/>
        <v>0</v>
      </c>
      <c r="BV36" s="111">
        <f t="shared" ref="BV36" si="1030">IF(EP36&gt;0,IF(AND(BU35=0,BV35=0),IF(BU36&lt;=$AQ$6,IF(SUM(BV11:BV35)&lt;&gt;$AQ$6,BU36,0),$AQ$6),IF(BU35&lt;&gt;$AP$35,IF(AND(BU36&lt;$AQ$6,BV35&lt;$AQ$6),IF($AQ$6-SUM(BV11:BV35)&gt;BU36,BU36,$AQ$6-SUM(BV11:BV35)),$AQ$6-BV35),IF($AQ$6-SUM(BV11:BV35)&gt;BU36,BU36,IF(BU36=$AP$36,$AQ$6-SUM(BV11:BV35),0)))),0)</f>
        <v>0</v>
      </c>
      <c r="BW36" s="111">
        <f t="shared" si="975"/>
        <v>0</v>
      </c>
      <c r="BX36" s="111">
        <f t="shared" ref="BX36" si="1031">IF(ER36&gt;0,IF(AND(BW35=0,BX35=0),IF(BW36&lt;=$AQ$6,IF(SUM(BX11:BX35)&lt;&gt;$AQ$6,BW36,0),$AQ$6),IF(BW35&lt;&gt;$AP$35,IF(AND(BW36&lt;$AQ$6,BX35&lt;$AQ$6),IF($AQ$6-SUM(BX11:BX35)&gt;BW36,BW36,$AQ$6-SUM(BX11:BX35)),$AQ$6-BX35),IF($AQ$6-SUM(BX11:BX35)&gt;BW36,BW36,IF(BW36=$AP$36,$AQ$6-SUM(BX11:BX35),0)))),0)</f>
        <v>0</v>
      </c>
      <c r="BY36" s="111">
        <f t="shared" si="977"/>
        <v>0</v>
      </c>
      <c r="BZ36" s="111">
        <f t="shared" ref="BZ36" si="1032">IF(ET36&gt;0,IF(AND(BY35=0,BZ35=0),IF(BY36&lt;=$AQ$6,IF(SUM(BZ11:BZ35)&lt;&gt;$AQ$6,BY36,0),$AQ$6),IF(BY35&lt;&gt;$AP$35,IF(AND(BY36&lt;$AQ$6,BZ35&lt;$AQ$6),IF($AQ$6-SUM(BZ11:BZ35)&gt;BY36,BY36,$AQ$6-SUM(BZ11:BZ35)),$AQ$6-BZ35),IF($AQ$6-SUM(BZ11:BZ35)&gt;BY36,BY36,IF(BY36=$AP$36,$AQ$6-SUM(BZ11:BZ35),0)))),0)</f>
        <v>0</v>
      </c>
      <c r="CA36" s="111">
        <f t="shared" si="979"/>
        <v>0</v>
      </c>
      <c r="CB36" s="111">
        <f t="shared" ref="CB36" si="1033">IF(EV36&gt;0,IF(AND(CA35=0,CB35=0),IF(CA36&lt;=$AQ$6,IF(SUM(CB11:CB35)&lt;&gt;$AQ$6,CA36,0),$AQ$6),IF(CA35&lt;&gt;$AP$35,IF(AND(CA36&lt;$AQ$6,CB35&lt;$AQ$6),IF($AQ$6-SUM(CB11:CB35)&gt;CA36,CA36,$AQ$6-SUM(CB11:CB35)),$AQ$6-CB35),IF($AQ$6-SUM(CB11:CB35)&gt;CA36,CA36,IF(CA36=$AP$36,$AQ$6-SUM(CB11:CB35),0)))),0)</f>
        <v>0</v>
      </c>
      <c r="CC36" s="111">
        <f t="shared" si="981"/>
        <v>0</v>
      </c>
      <c r="CD36" s="111">
        <f t="shared" ref="CD36" si="1034">IF(EX36&gt;0,IF(AND(CC35=0,CD35=0),IF(CC36&lt;=$AQ$6,IF(SUM(CD11:CD35)&lt;&gt;$AQ$6,CC36,0),$AQ$6),IF(CC35&lt;&gt;$AP$35,IF(AND(CC36&lt;$AQ$6,CD35&lt;$AQ$6),IF($AQ$6-SUM(CD11:CD35)&gt;CC36,CC36,$AQ$6-SUM(CD11:CD35)),$AQ$6-CD35),IF($AQ$6-SUM(CD11:CD35)&gt;CC36,CC36,IF(CC36=$AP$36,$AQ$6-SUM(CD11:CD35),0)))),0)</f>
        <v>0</v>
      </c>
      <c r="CE36" s="111">
        <f t="shared" si="983"/>
        <v>0</v>
      </c>
      <c r="CF36" s="111">
        <f t="shared" ref="CF36" si="1035">IF(EZ36&gt;0,IF(AND(CE35=0,CF35=0),IF(CE36&lt;=$AQ$6,IF(SUM(CF11:CF35)&lt;&gt;$AQ$6,CE36,0),$AQ$6),IF(CE35&lt;&gt;$AP$35,IF(AND(CE36&lt;$AQ$6,CF35&lt;$AQ$6),IF($AQ$6-SUM(CF11:CF35)&gt;CE36,CE36,$AQ$6-SUM(CF11:CF35)),$AQ$6-CF35),IF($AQ$6-SUM(CF11:CF35)&gt;CE36,CE36,IF(CE36=$AP$36,$AQ$6-SUM(CF11:CF35),0)))),0)</f>
        <v>0</v>
      </c>
      <c r="CG36" s="111">
        <f t="shared" si="985"/>
        <v>0</v>
      </c>
      <c r="CH36" s="111">
        <f t="shared" ref="CH36" si="1036">IF(FB36&gt;0,IF(AND(CG35=0,CH35=0),IF(CG36&lt;=$AQ$6,IF(SUM(CH11:CH35)&lt;&gt;$AQ$6,CG36,0),$AQ$6),IF(CG35&lt;&gt;$AP$35,IF(AND(CG36&lt;$AQ$6,CH35&lt;$AQ$6),IF($AQ$6-SUM(CH11:CH35)&gt;CG36,CG36,$AQ$6-SUM(CH11:CH35)),$AQ$6-CH35),IF($AQ$6-SUM(CH11:CH35)&gt;CG36,CG36,IF(CG36=$AP$36,$AQ$6-SUM(CH11:CH35),0)))),0)</f>
        <v>0</v>
      </c>
      <c r="CI36" s="111">
        <f t="shared" si="987"/>
        <v>0</v>
      </c>
      <c r="CJ36" s="111">
        <f t="shared" ref="CJ36" si="1037">IF(FD36&gt;0,IF(AND(CI35=0,CJ35=0),IF(CI36&lt;=$AQ$6,IF(SUM(CJ11:CJ35)&lt;&gt;$AQ$6,CI36,0),$AQ$6),IF(CI35&lt;&gt;$AP$35,IF(AND(CI36&lt;$AQ$6,CJ35&lt;$AQ$6),IF($AQ$6-SUM(CJ11:CJ35)&gt;CI36,CI36,$AQ$6-SUM(CJ11:CJ35)),$AQ$6-CJ35),IF($AQ$6-SUM(CJ11:CJ35)&gt;CI36,CI36,IF(CI36=$AP$36,$AQ$6-SUM(CJ11:CJ35),0)))),0)</f>
        <v>0</v>
      </c>
      <c r="CK36" s="111">
        <f t="shared" si="989"/>
        <v>0</v>
      </c>
      <c r="CL36" s="111">
        <f t="shared" ref="CL36" si="1038">IF(FF36&gt;0,IF(AND(CK35=0,CL35=0),IF(CK36&lt;=$AQ$6,IF(SUM(CL11:CL35)&lt;&gt;$AQ$6,CK36,0),$AQ$6),IF(CK35&lt;&gt;$AP$35,IF(AND(CK36&lt;$AQ$6,CL35&lt;$AQ$6),IF($AQ$6-SUM(CL11:CL35)&gt;CK36,CK36,$AQ$6-SUM(CL11:CL35)),$AQ$6-CL35),IF($AQ$6-SUM(CL11:CL35)&gt;CK36,CK36,IF(CK36=$AP$36,$AQ$6-SUM(CL11:CL35),0)))),0)</f>
        <v>0</v>
      </c>
      <c r="CM36" s="111">
        <f t="shared" si="991"/>
        <v>0</v>
      </c>
      <c r="CN36" s="111">
        <f t="shared" ref="CN36" si="1039">IF(FH36&gt;0,IF(AND(CM35=0,CN35=0),IF(CM36&lt;=$AQ$6,IF(SUM(CN11:CN35)&lt;&gt;$AQ$6,CM36,0),$AQ$6),IF(CM35&lt;&gt;$AP$35,IF(AND(CM36&lt;$AQ$6,CN35&lt;$AQ$6),IF($AQ$6-SUM(CN11:CN35)&gt;CM36,CM36,$AQ$6-SUM(CN11:CN35)),$AQ$6-CN35),IF($AQ$6-SUM(CN11:CN35)&gt;CM36,CM36,IF(CM36=$AP$36,$AQ$6-SUM(CN11:CN35),0)))),0)</f>
        <v>0</v>
      </c>
      <c r="CO36" s="111">
        <f t="shared" si="993"/>
        <v>0</v>
      </c>
      <c r="CP36" s="111">
        <f t="shared" ref="CP36" si="1040">IF(FJ36&gt;0,IF(AND(CO35=0,CP35=0),IF(CO36&lt;=$AQ$6,IF(SUM(CP11:CP35)&lt;&gt;$AQ$6,CO36,0),$AQ$6),IF(CO35&lt;&gt;$AP$35,IF(AND(CO36&lt;$AQ$6,CP35&lt;$AQ$6),IF($AQ$6-SUM(CP11:CP35)&gt;CO36,CO36,$AQ$6-SUM(CP11:CP35)),$AQ$6-CP35),IF($AQ$6-SUM(CP11:CP35)&gt;CO36,CO36,IF(CO36=$AP$36,$AQ$6-SUM(CP11:CP35),0)))),0)</f>
        <v>0</v>
      </c>
      <c r="CQ36" s="111">
        <f t="shared" si="995"/>
        <v>0</v>
      </c>
      <c r="CR36" s="111">
        <f t="shared" ref="CR36" si="1041">IF(FL36&gt;0,IF(AND(CQ35=0,CR35=0),IF(CQ36&lt;=$AQ$6,IF(SUM(CR11:CR35)&lt;&gt;$AQ$6,CQ36,0),$AQ$6),IF(CQ35&lt;&gt;$AP$35,IF(AND(CQ36&lt;$AQ$6,CR35&lt;$AQ$6),IF($AQ$6-SUM(CR11:CR35)&gt;CQ36,CQ36,$AQ$6-SUM(CR11:CR35)),$AQ$6-CR35),IF($AQ$6-SUM(CR11:CR35)&gt;CQ36,CQ36,IF(CQ36=$AP$36,$AQ$6-SUM(CR11:CR35),0)))),0)</f>
        <v>0</v>
      </c>
      <c r="CS36" s="111">
        <f t="shared" si="997"/>
        <v>0</v>
      </c>
      <c r="CT36" s="111">
        <f t="shared" ref="CT36" si="1042">IF(FN36&gt;0,IF(AND(CS35=0,CT35=0),IF(CS36&lt;=$AQ$6,IF(SUM(CT11:CT35)&lt;&gt;$AQ$6,CS36,0),$AQ$6),IF(CS35&lt;&gt;$AP$35,IF(AND(CS36&lt;$AQ$6,CT35&lt;$AQ$6),IF($AQ$6-SUM(CT11:CT35)&gt;CS36,CS36,$AQ$6-SUM(CT11:CT35)),$AQ$6-CT35),IF($AQ$6-SUM(CT11:CT35)&gt;CS36,CS36,IF(CS36=$AP$36,$AQ$6-SUM(CT11:CT35),0)))),0)</f>
        <v>0</v>
      </c>
      <c r="CU36" s="111">
        <f t="shared" si="999"/>
        <v>0</v>
      </c>
      <c r="CV36" s="111">
        <f t="shared" ref="CV36" si="1043">IF(FP36&gt;0,IF(AND(CU35=0,CV35=0),IF(CU36&lt;=$AQ$6,IF(SUM(CV11:CV35)&lt;&gt;$AQ$6,CU36,0),$AQ$6),IF(CU35&lt;&gt;$AP$35,IF(AND(CU36&lt;$AQ$6,CV35&lt;$AQ$6),IF($AQ$6-SUM(CV11:CV35)&gt;CU36,CU36,$AQ$6-SUM(CV11:CV35)),$AQ$6-CV35),IF($AQ$6-SUM(CV11:CV35)&gt;CU36,CU36,IF(CU36=$AP$36,$AQ$6-SUM(CV11:CV35),0)))),0)</f>
        <v>0</v>
      </c>
      <c r="CW36" s="111">
        <f t="shared" si="1001"/>
        <v>0</v>
      </c>
      <c r="CX36" s="111">
        <f t="shared" ref="CX36" si="1044">IF(FR36&gt;0,IF(AND(CW35=0,CX35=0),IF(CW36&lt;=$AQ$6,IF(SUM(CX11:CX35)&lt;&gt;$AQ$6,CW36,0),$AQ$6),IF(CW35&lt;&gt;$AP$35,IF(AND(CW36&lt;$AQ$6,CX35&lt;$AQ$6),IF($AQ$6-SUM(CX11:CX35)&gt;CW36,CW36,$AQ$6-SUM(CX11:CX35)),$AQ$6-CX35),IF($AQ$6-SUM(CX11:CX35)&gt;CW36,CW36,IF(CW36=$AP$36,$AQ$6-SUM(CX11:CX35),0)))),0)</f>
        <v>0</v>
      </c>
      <c r="CY36" s="111">
        <f t="shared" si="1003"/>
        <v>0</v>
      </c>
      <c r="CZ36" s="111">
        <f t="shared" ref="CZ36" si="1045">IF(FT36&gt;0,IF(AND(CY35=0,CZ35=0),IF(CY36&lt;=$AQ$6,IF(SUM(CZ11:CZ35)&lt;&gt;$AQ$6,CY36,0),$AQ$6),IF(CY35&lt;&gt;$AP$35,IF(AND(CY36&lt;$AQ$6,CZ35&lt;$AQ$6),IF($AQ$6-SUM(CZ11:CZ35)&gt;CY36,CY36,$AQ$6-SUM(CZ11:CZ35)),$AQ$6-CZ35),IF($AQ$6-SUM(CZ11:CZ35)&gt;CY36,CY36,IF(CY36=$AP$36,$AQ$6-SUM(CZ11:CZ35),0)))),0)</f>
        <v>0</v>
      </c>
      <c r="DA36" s="111">
        <f t="shared" si="1005"/>
        <v>0</v>
      </c>
      <c r="DB36" s="111">
        <f t="shared" ref="DB36" si="1046">IF(FV36&gt;0,IF(AND(DA35=0,DB35=0),IF(DA36&lt;=$AQ$6,IF(SUM(DB11:DB35)&lt;&gt;$AQ$6,DA36,0),$AQ$6),IF(DA35&lt;&gt;$AP$35,IF(AND(DA36&lt;$AQ$6,DB35&lt;$AQ$6),IF($AQ$6-SUM(DB11:DB35)&gt;DA36,DA36,$AQ$6-SUM(DB11:DB35)),$AQ$6-DB35),IF($AQ$6-SUM(DB11:DB35)&gt;DA36,DA36,IF(DA36=$AP$36,$AQ$6-SUM(DB11:DB35),0)))),0)</f>
        <v>0</v>
      </c>
      <c r="DC36" s="111">
        <f t="shared" si="1007"/>
        <v>0</v>
      </c>
      <c r="DD36" s="111">
        <f t="shared" ref="DD36" si="1047">IF(FX36&gt;0,IF(AND(DC35=0,DD35=0),IF(DC36&lt;=$AQ$6,IF(SUM(DD11:DD35)&lt;&gt;$AQ$6,DC36,0),$AQ$6),IF(DC35&lt;&gt;$AP$35,IF(AND(DC36&lt;$AQ$6,DD35&lt;$AQ$6),IF($AQ$6-SUM(DD11:DD35)&gt;DC36,DC36,$AQ$6-SUM(DD11:DD35)),$AQ$6-DD35),IF($AQ$6-SUM(DD11:DD35)&gt;DC36,DC36,IF(DC36=$AP$36,$AQ$6-SUM(DD11:DD35),0)))),0)</f>
        <v>0</v>
      </c>
      <c r="DE36" s="111">
        <f t="shared" si="1009"/>
        <v>0</v>
      </c>
      <c r="DF36" s="111">
        <f t="shared" ref="DF36" si="1048">IF(FZ36&gt;0,IF(AND(DE35=0,DF35=0),IF(DE36&lt;=$AQ$6,IF(SUM(DF11:DF35)&lt;&gt;$AQ$6,DE36,0),$AQ$6),IF(DE35&lt;&gt;$AP$35,IF(AND(DE36&lt;$AQ$6,DF35&lt;$AQ$6),IF($AQ$6-SUM(DF11:DF35)&gt;DE36,DE36,$AQ$6-SUM(DF11:DF35)),$AQ$6-DF35),IF($AQ$6-SUM(DF11:DF35)&gt;DE36,DE36,IF(DE36=$AP$36,$AQ$6-SUM(DF11:DF35),0)))),0)</f>
        <v>0</v>
      </c>
      <c r="DG36" s="111">
        <f t="shared" si="1011"/>
        <v>0</v>
      </c>
      <c r="DH36" s="111">
        <f t="shared" ref="DH36" si="1049">IF(GB36&gt;0,IF(AND(DG35=0,DH35=0),IF(DG36&lt;=$AQ$6,IF(SUM(DH11:DH35)&lt;&gt;$AQ$6,DG36,0),$AQ$6),IF(DG35&lt;&gt;$AP$35,IF(AND(DG36&lt;$AQ$6,DH35&lt;$AQ$6),IF($AQ$6-SUM(DH11:DH35)&gt;DG36,DG36,$AQ$6-SUM(DH11:DH35)),$AQ$6-DH35),IF($AQ$6-SUM(DH11:DH35)&gt;DG36,DG36,IF(DG36=$AP$36,$AQ$6-SUM(DH11:DH35),0)))),0)</f>
        <v>0</v>
      </c>
      <c r="DI36" s="111">
        <f t="shared" si="1013"/>
        <v>0</v>
      </c>
      <c r="DJ36" s="111">
        <f t="shared" ref="DJ36" si="1050">IF(GD36&gt;0,IF(AND(DI35=0,DJ35=0),IF(DI36&lt;=$AQ$6,IF(SUM(DJ11:DJ35)&lt;&gt;$AQ$6,DI36,0),$AQ$6),IF(DI35&lt;&gt;$AP$35,IF(AND(DI36&lt;$AQ$6,DJ35&lt;$AQ$6),IF($AQ$6-SUM(DJ11:DJ35)&gt;DI36,DI36,$AQ$6-SUM(DJ11:DJ35)),$AQ$6-DJ35),IF($AQ$6-SUM(DJ11:DJ35)&gt;DI36,DI36,IF(DI36=$AP$36,$AQ$6-SUM(DJ11:DJ35),0)))),0)</f>
        <v>0</v>
      </c>
      <c r="DL36" s="111">
        <f>'KALENDER PENDIDIKAN'!B108</f>
        <v>0</v>
      </c>
      <c r="DM36" s="111"/>
      <c r="DN36" s="111">
        <f>'KALENDER PENDIDIKAN'!C108</f>
        <v>0</v>
      </c>
      <c r="DO36" s="111"/>
      <c r="DP36" s="111">
        <f>'KALENDER PENDIDIKAN'!D108</f>
        <v>0</v>
      </c>
      <c r="DQ36" s="111"/>
      <c r="DR36" s="111">
        <f>'KALENDER PENDIDIKAN'!E108</f>
        <v>1</v>
      </c>
      <c r="DS36" s="111"/>
      <c r="DT36" s="111">
        <f>'KALENDER PENDIDIKAN'!F108</f>
        <v>1</v>
      </c>
      <c r="DU36" s="111"/>
      <c r="DV36" s="111">
        <f>'KALENDER PENDIDIKAN'!G108</f>
        <v>0</v>
      </c>
      <c r="DW36" s="111"/>
      <c r="DX36" s="111">
        <f>'KALENDER PENDIDIKAN'!H108</f>
        <v>0</v>
      </c>
      <c r="DY36" s="111"/>
      <c r="DZ36" s="111">
        <f>'KALENDER PENDIDIKAN'!I108</f>
        <v>1</v>
      </c>
      <c r="EA36" s="111"/>
      <c r="EB36" s="111">
        <f>'KALENDER PENDIDIKAN'!J108</f>
        <v>1</v>
      </c>
      <c r="EC36" s="111"/>
      <c r="ED36" s="111">
        <f>'KALENDER PENDIDIKAN'!K108</f>
        <v>1</v>
      </c>
      <c r="EE36" s="111"/>
      <c r="EF36" s="111">
        <f>'KALENDER PENDIDIKAN'!L108</f>
        <v>1</v>
      </c>
      <c r="EG36" s="111"/>
      <c r="EH36" s="111">
        <f>'KALENDER PENDIDIKAN'!M108</f>
        <v>0</v>
      </c>
      <c r="EI36" s="111"/>
      <c r="EJ36" s="111">
        <f>'KALENDER PENDIDIKAN'!N108</f>
        <v>1</v>
      </c>
      <c r="EK36" s="111"/>
      <c r="EL36" s="111">
        <f>'KALENDER PENDIDIKAN'!O108</f>
        <v>1</v>
      </c>
      <c r="EM36" s="111"/>
      <c r="EN36" s="111">
        <f>'KALENDER PENDIDIKAN'!P108</f>
        <v>0</v>
      </c>
      <c r="EO36" s="111"/>
      <c r="EP36" s="111">
        <f>'KALENDER PENDIDIKAN'!Q108</f>
        <v>1</v>
      </c>
      <c r="EQ36" s="111"/>
      <c r="ER36" s="111">
        <f>'KALENDER PENDIDIKAN'!R108</f>
        <v>1</v>
      </c>
      <c r="ES36" s="111"/>
      <c r="ET36" s="111">
        <f>'KALENDER PENDIDIKAN'!S108</f>
        <v>0</v>
      </c>
      <c r="EU36" s="111"/>
      <c r="EV36" s="111">
        <f>'KALENDER PENDIDIKAN'!T108</f>
        <v>0</v>
      </c>
      <c r="EW36" s="111"/>
      <c r="EX36" s="111">
        <f>'KALENDER PENDIDIKAN'!U108</f>
        <v>1</v>
      </c>
      <c r="EY36" s="111"/>
      <c r="EZ36" s="111">
        <f>'KALENDER PENDIDIKAN'!V108</f>
        <v>1</v>
      </c>
      <c r="FA36" s="111"/>
      <c r="FB36" s="111">
        <f>'KALENDER PENDIDIKAN'!W108</f>
        <v>1</v>
      </c>
      <c r="FC36" s="111"/>
      <c r="FD36" s="111">
        <f>'KALENDER PENDIDIKAN'!X108</f>
        <v>1</v>
      </c>
      <c r="FE36" s="111"/>
      <c r="FF36" s="111">
        <f>'KALENDER PENDIDIKAN'!Y108</f>
        <v>0</v>
      </c>
      <c r="FG36" s="111"/>
      <c r="FH36" s="111">
        <f>'KALENDER PENDIDIKAN'!Z108</f>
        <v>1</v>
      </c>
      <c r="FI36" s="111"/>
      <c r="FJ36" s="111">
        <f>'KALENDER PENDIDIKAN'!AA108</f>
        <v>1</v>
      </c>
      <c r="FK36" s="111"/>
      <c r="FL36" s="111">
        <f>'KALENDER PENDIDIKAN'!AB108</f>
        <v>1</v>
      </c>
      <c r="FM36" s="111"/>
      <c r="FN36" s="111">
        <f>'KALENDER PENDIDIKAN'!AC108</f>
        <v>1</v>
      </c>
      <c r="FO36" s="111"/>
      <c r="FP36" s="111">
        <f>'KALENDER PENDIDIKAN'!AD108</f>
        <v>0</v>
      </c>
      <c r="FQ36" s="111"/>
      <c r="FR36" s="111">
        <f>'KALENDER PENDIDIKAN'!AE108</f>
        <v>0</v>
      </c>
      <c r="FS36" s="111"/>
      <c r="FT36" s="111">
        <f>'KALENDER PENDIDIKAN'!AF108</f>
        <v>0</v>
      </c>
      <c r="FU36" s="111"/>
      <c r="FV36" s="111">
        <f>'KALENDER PENDIDIKAN'!AG108</f>
        <v>0</v>
      </c>
      <c r="FW36" s="111"/>
      <c r="FX36" s="111">
        <f>'KALENDER PENDIDIKAN'!AH108</f>
        <v>0</v>
      </c>
      <c r="FY36" s="111"/>
      <c r="FZ36" s="111">
        <f>'KALENDER PENDIDIKAN'!AI108</f>
        <v>0</v>
      </c>
      <c r="GA36" s="111"/>
      <c r="GB36" s="111">
        <f>'KALENDER PENDIDIKAN'!AJ108</f>
        <v>0</v>
      </c>
      <c r="GC36" s="111"/>
      <c r="GD36" s="111">
        <f>'KALENDER PENDIDIKAN'!AK108</f>
        <v>0</v>
      </c>
      <c r="GE36" s="111"/>
      <c r="GF36" s="111">
        <v>26</v>
      </c>
      <c r="GH36" s="103" t="str">
        <f t="shared" si="107"/>
        <v>Hide</v>
      </c>
    </row>
    <row r="37" spans="1:190" hidden="1" x14ac:dyDescent="0.35">
      <c r="A37" s="118"/>
      <c r="B37" s="118"/>
      <c r="C37" s="1"/>
      <c r="D37" s="132" t="str">
        <f t="shared" si="71"/>
        <v/>
      </c>
      <c r="E37" s="132" t="str">
        <f t="shared" si="72"/>
        <v/>
      </c>
      <c r="F37" s="132" t="str">
        <f t="shared" si="73"/>
        <v/>
      </c>
      <c r="G37" s="132" t="str">
        <f t="shared" si="74"/>
        <v/>
      </c>
      <c r="H37" s="132" t="str">
        <f t="shared" si="75"/>
        <v/>
      </c>
      <c r="I37" s="132" t="str">
        <f t="shared" si="76"/>
        <v/>
      </c>
      <c r="J37" s="132" t="str">
        <f t="shared" si="77"/>
        <v/>
      </c>
      <c r="K37" s="132" t="str">
        <f t="shared" si="78"/>
        <v/>
      </c>
      <c r="L37" s="132" t="str">
        <f t="shared" si="79"/>
        <v/>
      </c>
      <c r="M37" s="132" t="str">
        <f t="shared" si="80"/>
        <v/>
      </c>
      <c r="N37" s="132" t="str">
        <f t="shared" si="81"/>
        <v/>
      </c>
      <c r="O37" s="132" t="str">
        <f t="shared" si="82"/>
        <v/>
      </c>
      <c r="P37" s="132" t="str">
        <f t="shared" si="83"/>
        <v/>
      </c>
      <c r="Q37" s="132" t="str">
        <f t="shared" si="84"/>
        <v/>
      </c>
      <c r="R37" s="132" t="str">
        <f t="shared" si="85"/>
        <v/>
      </c>
      <c r="S37" s="132" t="str">
        <f t="shared" si="86"/>
        <v/>
      </c>
      <c r="T37" s="132" t="str">
        <f t="shared" si="87"/>
        <v/>
      </c>
      <c r="U37" s="132" t="str">
        <f t="shared" si="88"/>
        <v/>
      </c>
      <c r="V37" s="132" t="str">
        <f t="shared" si="89"/>
        <v/>
      </c>
      <c r="W37" s="132" t="str">
        <f t="shared" si="90"/>
        <v/>
      </c>
      <c r="X37" s="132" t="str">
        <f t="shared" si="91"/>
        <v/>
      </c>
      <c r="Y37" s="132" t="str">
        <f t="shared" si="92"/>
        <v/>
      </c>
      <c r="Z37" s="132" t="str">
        <f t="shared" si="93"/>
        <v/>
      </c>
      <c r="AA37" s="132" t="str">
        <f t="shared" si="94"/>
        <v/>
      </c>
      <c r="AB37" s="132" t="str">
        <f t="shared" si="95"/>
        <v/>
      </c>
      <c r="AC37" s="132" t="str">
        <f t="shared" si="96"/>
        <v/>
      </c>
      <c r="AD37" s="132" t="str">
        <f t="shared" si="97"/>
        <v/>
      </c>
      <c r="AE37" s="132" t="str">
        <f t="shared" si="98"/>
        <v/>
      </c>
      <c r="AF37" s="132" t="str">
        <f t="shared" si="99"/>
        <v/>
      </c>
      <c r="AG37" s="132" t="str">
        <f t="shared" si="100"/>
        <v/>
      </c>
      <c r="AH37" s="132" t="str">
        <f t="shared" si="101"/>
        <v/>
      </c>
      <c r="AI37" s="132" t="str">
        <f t="shared" si="102"/>
        <v/>
      </c>
      <c r="AJ37" s="132" t="str">
        <f t="shared" si="103"/>
        <v/>
      </c>
      <c r="AK37" s="132" t="str">
        <f t="shared" si="104"/>
        <v/>
      </c>
      <c r="AL37" s="132" t="str">
        <f t="shared" si="105"/>
        <v/>
      </c>
      <c r="AM37" s="132" t="str">
        <f t="shared" si="106"/>
        <v/>
      </c>
      <c r="AN37" s="40"/>
      <c r="AO37" s="2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L37" s="111">
        <f>'KALENDER PENDIDIKAN'!B109</f>
        <v>0</v>
      </c>
      <c r="DM37" s="111"/>
      <c r="DN37" s="111">
        <f>'KALENDER PENDIDIKAN'!C109</f>
        <v>0</v>
      </c>
      <c r="DO37" s="111"/>
      <c r="DP37" s="111">
        <f>'KALENDER PENDIDIKAN'!D109</f>
        <v>0</v>
      </c>
      <c r="DQ37" s="111"/>
      <c r="DR37" s="111">
        <f>'KALENDER PENDIDIKAN'!E109</f>
        <v>1</v>
      </c>
      <c r="DS37" s="111"/>
      <c r="DT37" s="111">
        <f>'KALENDER PENDIDIKAN'!F109</f>
        <v>1</v>
      </c>
      <c r="DU37" s="111"/>
      <c r="DV37" s="111">
        <f>'KALENDER PENDIDIKAN'!G109</f>
        <v>0</v>
      </c>
      <c r="DW37" s="111"/>
      <c r="DX37" s="111">
        <f>'KALENDER PENDIDIKAN'!H109</f>
        <v>0</v>
      </c>
      <c r="DY37" s="111"/>
      <c r="DZ37" s="111">
        <f>'KALENDER PENDIDIKAN'!I109</f>
        <v>1</v>
      </c>
      <c r="EA37" s="111"/>
      <c r="EB37" s="111">
        <f>'KALENDER PENDIDIKAN'!J109</f>
        <v>1</v>
      </c>
      <c r="EC37" s="111"/>
      <c r="ED37" s="111">
        <f>'KALENDER PENDIDIKAN'!K109</f>
        <v>1</v>
      </c>
      <c r="EE37" s="111"/>
      <c r="EF37" s="111">
        <f>'KALENDER PENDIDIKAN'!L109</f>
        <v>1</v>
      </c>
      <c r="EG37" s="111"/>
      <c r="EH37" s="111">
        <f>'KALENDER PENDIDIKAN'!M109</f>
        <v>0</v>
      </c>
      <c r="EI37" s="111"/>
      <c r="EJ37" s="111">
        <f>'KALENDER PENDIDIKAN'!N109</f>
        <v>1</v>
      </c>
      <c r="EK37" s="111"/>
      <c r="EL37" s="111">
        <f>'KALENDER PENDIDIKAN'!O109</f>
        <v>1</v>
      </c>
      <c r="EM37" s="111"/>
      <c r="EN37" s="111">
        <f>'KALENDER PENDIDIKAN'!P109</f>
        <v>0</v>
      </c>
      <c r="EO37" s="111"/>
      <c r="EP37" s="111">
        <f>'KALENDER PENDIDIKAN'!Q109</f>
        <v>1</v>
      </c>
      <c r="EQ37" s="111"/>
      <c r="ER37" s="111">
        <f>'KALENDER PENDIDIKAN'!R109</f>
        <v>1</v>
      </c>
      <c r="ES37" s="111"/>
      <c r="ET37" s="111">
        <f>'KALENDER PENDIDIKAN'!S109</f>
        <v>0</v>
      </c>
      <c r="EU37" s="111"/>
      <c r="EV37" s="111">
        <f>'KALENDER PENDIDIKAN'!T109</f>
        <v>0</v>
      </c>
      <c r="EW37" s="111"/>
      <c r="EX37" s="111">
        <f>'KALENDER PENDIDIKAN'!U109</f>
        <v>1</v>
      </c>
      <c r="EY37" s="111"/>
      <c r="EZ37" s="111">
        <f>'KALENDER PENDIDIKAN'!V109</f>
        <v>1</v>
      </c>
      <c r="FA37" s="111"/>
      <c r="FB37" s="111">
        <f>'KALENDER PENDIDIKAN'!W109</f>
        <v>1</v>
      </c>
      <c r="FC37" s="111"/>
      <c r="FD37" s="111">
        <f>'KALENDER PENDIDIKAN'!X109</f>
        <v>1</v>
      </c>
      <c r="FE37" s="111"/>
      <c r="FF37" s="111">
        <f>'KALENDER PENDIDIKAN'!Y109</f>
        <v>0</v>
      </c>
      <c r="FG37" s="111"/>
      <c r="FH37" s="111">
        <f>'KALENDER PENDIDIKAN'!Z109</f>
        <v>1</v>
      </c>
      <c r="FI37" s="111"/>
      <c r="FJ37" s="111">
        <f>'KALENDER PENDIDIKAN'!AA109</f>
        <v>1</v>
      </c>
      <c r="FK37" s="111"/>
      <c r="FL37" s="111">
        <f>'KALENDER PENDIDIKAN'!AB109</f>
        <v>1</v>
      </c>
      <c r="FM37" s="111"/>
      <c r="FN37" s="111">
        <f>'KALENDER PENDIDIKAN'!AC109</f>
        <v>1</v>
      </c>
      <c r="FO37" s="111"/>
      <c r="FP37" s="111">
        <f>'KALENDER PENDIDIKAN'!AD109</f>
        <v>0</v>
      </c>
      <c r="FQ37" s="111"/>
      <c r="FR37" s="111">
        <f>'KALENDER PENDIDIKAN'!AE109</f>
        <v>0</v>
      </c>
      <c r="FS37" s="111"/>
      <c r="FT37" s="111">
        <f>'KALENDER PENDIDIKAN'!AF109</f>
        <v>0</v>
      </c>
      <c r="FU37" s="111"/>
      <c r="FV37" s="111">
        <f>'KALENDER PENDIDIKAN'!AG109</f>
        <v>0</v>
      </c>
      <c r="FW37" s="111"/>
      <c r="FX37" s="111">
        <f>'KALENDER PENDIDIKAN'!AH109</f>
        <v>0</v>
      </c>
      <c r="FY37" s="111"/>
      <c r="FZ37" s="111">
        <f>'KALENDER PENDIDIKAN'!AI109</f>
        <v>0</v>
      </c>
      <c r="GA37" s="111"/>
      <c r="GB37" s="111">
        <f>'KALENDER PENDIDIKAN'!AJ109</f>
        <v>0</v>
      </c>
      <c r="GC37" s="111"/>
      <c r="GD37" s="111">
        <f>'KALENDER PENDIDIKAN'!AK109</f>
        <v>0</v>
      </c>
      <c r="GE37" s="111"/>
      <c r="GF37" s="111">
        <v>27</v>
      </c>
      <c r="GH37" s="103" t="str">
        <f t="shared" si="107"/>
        <v>Hide</v>
      </c>
    </row>
    <row r="38" spans="1:190" hidden="1" x14ac:dyDescent="0.35">
      <c r="A38" s="118" t="str">
        <f>PROTA!C35</f>
        <v/>
      </c>
      <c r="B38" s="118" t="str">
        <f>PROTA!C36</f>
        <v/>
      </c>
      <c r="C38" s="118" t="str">
        <f>PROTA!E35</f>
        <v/>
      </c>
      <c r="D38" s="132" t="str">
        <f t="shared" si="71"/>
        <v/>
      </c>
      <c r="E38" s="132" t="str">
        <f t="shared" si="72"/>
        <v/>
      </c>
      <c r="F38" s="132" t="str">
        <f t="shared" si="73"/>
        <v/>
      </c>
      <c r="G38" s="132" t="str">
        <f t="shared" si="74"/>
        <v/>
      </c>
      <c r="H38" s="132" t="str">
        <f t="shared" si="75"/>
        <v/>
      </c>
      <c r="I38" s="132" t="str">
        <f t="shared" si="76"/>
        <v/>
      </c>
      <c r="J38" s="132" t="str">
        <f t="shared" si="77"/>
        <v/>
      </c>
      <c r="K38" s="132" t="str">
        <f t="shared" si="78"/>
        <v/>
      </c>
      <c r="L38" s="132" t="str">
        <f t="shared" si="79"/>
        <v/>
      </c>
      <c r="M38" s="132" t="str">
        <f t="shared" si="80"/>
        <v/>
      </c>
      <c r="N38" s="132" t="str">
        <f t="shared" si="81"/>
        <v/>
      </c>
      <c r="O38" s="132" t="str">
        <f t="shared" si="82"/>
        <v/>
      </c>
      <c r="P38" s="132" t="str">
        <f t="shared" si="83"/>
        <v/>
      </c>
      <c r="Q38" s="132" t="str">
        <f t="shared" si="84"/>
        <v/>
      </c>
      <c r="R38" s="132" t="str">
        <f t="shared" si="85"/>
        <v/>
      </c>
      <c r="S38" s="132" t="str">
        <f t="shared" si="86"/>
        <v/>
      </c>
      <c r="T38" s="132" t="str">
        <f t="shared" si="87"/>
        <v/>
      </c>
      <c r="U38" s="132" t="str">
        <f t="shared" si="88"/>
        <v/>
      </c>
      <c r="V38" s="132" t="str">
        <f t="shared" si="89"/>
        <v/>
      </c>
      <c r="W38" s="132" t="str">
        <f t="shared" si="90"/>
        <v/>
      </c>
      <c r="X38" s="132" t="str">
        <f t="shared" si="91"/>
        <v/>
      </c>
      <c r="Y38" s="132" t="str">
        <f t="shared" si="92"/>
        <v/>
      </c>
      <c r="Z38" s="132" t="str">
        <f t="shared" si="93"/>
        <v/>
      </c>
      <c r="AA38" s="132" t="str">
        <f t="shared" si="94"/>
        <v/>
      </c>
      <c r="AB38" s="132" t="str">
        <f t="shared" si="95"/>
        <v/>
      </c>
      <c r="AC38" s="132" t="str">
        <f t="shared" si="96"/>
        <v/>
      </c>
      <c r="AD38" s="132" t="str">
        <f t="shared" si="97"/>
        <v/>
      </c>
      <c r="AE38" s="132" t="str">
        <f t="shared" si="98"/>
        <v/>
      </c>
      <c r="AF38" s="132" t="str">
        <f t="shared" si="99"/>
        <v/>
      </c>
      <c r="AG38" s="132" t="str">
        <f t="shared" si="100"/>
        <v/>
      </c>
      <c r="AH38" s="132" t="str">
        <f t="shared" si="101"/>
        <v/>
      </c>
      <c r="AI38" s="132" t="str">
        <f t="shared" si="102"/>
        <v/>
      </c>
      <c r="AJ38" s="132" t="str">
        <f t="shared" si="103"/>
        <v/>
      </c>
      <c r="AK38" s="132" t="str">
        <f t="shared" si="104"/>
        <v/>
      </c>
      <c r="AL38" s="132" t="str">
        <f t="shared" si="105"/>
        <v/>
      </c>
      <c r="AM38" s="132" t="str">
        <f t="shared" si="106"/>
        <v/>
      </c>
      <c r="AN38" s="40"/>
      <c r="AO38" s="21"/>
      <c r="AP38">
        <f t="shared" si="943"/>
        <v>0</v>
      </c>
      <c r="AQ38" s="111">
        <f t="shared" si="944"/>
        <v>0</v>
      </c>
      <c r="AR38" s="111">
        <f>IF(DL38&gt;0,IF(AND(AQ36=0,AR36=0),IF(AQ38&lt;=$AQ$6,IF(SUM(AR11:AR36)&lt;&gt;$AQ$6,AQ38,0),$AQ$6),IF(AQ36&lt;&gt;$AP$36,IF(AND(AQ38&lt;$AQ$6,AR36&lt;$AQ$6),IF($AQ$6-SUM(AR11:AR36)&gt;AQ38,AQ38,$AQ$6-SUM(AR11:AR36)),$AQ$6-AR36),IF($AQ$6-SUM(AR11:AR36)&gt;AQ38,AQ38,IF(AQ38=$AP$38,$AQ$6-SUM(AR11:AR36),0)))),0)</f>
        <v>0</v>
      </c>
      <c r="AS38" s="111">
        <f t="shared" ref="AS38" si="1051">AQ38-AR38</f>
        <v>0</v>
      </c>
      <c r="AT38" s="111">
        <f t="shared" ref="AT38" si="1052">IF(DN38&gt;0,IF(AND(AS36=0,AT36=0),IF(AS38&lt;=$AQ$6,IF(SUM(AT11:AT36)&lt;&gt;$AQ$6,AS38,0),$AQ$6),IF(AS36&lt;&gt;$AP$36,IF(AND(AS38&lt;$AQ$6,AT36&lt;$AQ$6),IF($AQ$6-SUM(AT11:AT36)&gt;AS38,AS38,$AQ$6-SUM(AT11:AT36)),$AQ$6-AT36),IF($AQ$6-SUM(AT11:AT36)&gt;AS38,AS38,IF(AS38=$AP$38,$AQ$6-SUM(AT11:AT36),0)))),0)</f>
        <v>0</v>
      </c>
      <c r="AU38" s="111">
        <f t="shared" ref="AU38" si="1053">AS38-AT38</f>
        <v>0</v>
      </c>
      <c r="AV38" s="111">
        <f t="shared" ref="AV38" si="1054">IF(DP38&gt;0,IF(AND(AU36=0,AV36=0),IF(AU38&lt;=$AQ$6,IF(SUM(AV11:AV36)&lt;&gt;$AQ$6,AU38,0),$AQ$6),IF(AU36&lt;&gt;$AP$36,IF(AND(AU38&lt;$AQ$6,AV36&lt;$AQ$6),IF($AQ$6-SUM(AV11:AV36)&gt;AU38,AU38,$AQ$6-SUM(AV11:AV36)),$AQ$6-AV36),IF($AQ$6-SUM(AV11:AV36)&gt;AU38,AU38,IF(AU38=$AP$38,$AQ$6-SUM(AV11:AV36),0)))),0)</f>
        <v>0</v>
      </c>
      <c r="AW38" s="111">
        <f t="shared" ref="AW38" si="1055">AU38-AV38</f>
        <v>0</v>
      </c>
      <c r="AX38" s="111">
        <f t="shared" ref="AX38" si="1056">IF(DR38&gt;0,IF(AND(AW36=0,AX36=0),IF(AW38&lt;=$AQ$6,IF(SUM(AX11:AX36)&lt;&gt;$AQ$6,AW38,0),$AQ$6),IF(AW36&lt;&gt;$AP$36,IF(AND(AW38&lt;$AQ$6,AX36&lt;$AQ$6),IF($AQ$6-SUM(AX11:AX36)&gt;AW38,AW38,$AQ$6-SUM(AX11:AX36)),$AQ$6-AX36),IF($AQ$6-SUM(AX11:AX36)&gt;AW38,AW38,IF(AW38=$AP$38,$AQ$6-SUM(AX11:AX36),0)))),0)</f>
        <v>0</v>
      </c>
      <c r="AY38" s="111">
        <f t="shared" ref="AY38" si="1057">AW38-AX38</f>
        <v>0</v>
      </c>
      <c r="AZ38" s="111">
        <f t="shared" ref="AZ38" si="1058">IF(DT38&gt;0,IF(AND(AY36=0,AZ36=0),IF(AY38&lt;=$AQ$6,IF(SUM(AZ11:AZ36)&lt;&gt;$AQ$6,AY38,0),$AQ$6),IF(AY36&lt;&gt;$AP$36,IF(AND(AY38&lt;$AQ$6,AZ36&lt;$AQ$6),IF($AQ$6-SUM(AZ11:AZ36)&gt;AY38,AY38,$AQ$6-SUM(AZ11:AZ36)),$AQ$6-AZ36),IF($AQ$6-SUM(AZ11:AZ36)&gt;AY38,AY38,IF(AY38=$AP$38,$AQ$6-SUM(AZ11:AZ36),0)))),0)</f>
        <v>0</v>
      </c>
      <c r="BA38" s="111">
        <f t="shared" ref="BA38" si="1059">AY38-AZ38</f>
        <v>0</v>
      </c>
      <c r="BB38" s="111">
        <f t="shared" ref="BB38" si="1060">IF(DV38&gt;0,IF(AND(BA36=0,BB36=0),IF(BA38&lt;=$AQ$6,IF(SUM(BB11:BB36)&lt;&gt;$AQ$6,BA38,0),$AQ$6),IF(BA36&lt;&gt;$AP$36,IF(AND(BA38&lt;$AQ$6,BB36&lt;$AQ$6),IF($AQ$6-SUM(BB11:BB36)&gt;BA38,BA38,$AQ$6-SUM(BB11:BB36)),$AQ$6-BB36),IF($AQ$6-SUM(BB11:BB36)&gt;BA38,BA38,IF(BA38=$AP$38,$AQ$6-SUM(BB11:BB36),0)))),0)</f>
        <v>0</v>
      </c>
      <c r="BC38" s="111">
        <f t="shared" ref="BC38" si="1061">BA38-BB38</f>
        <v>0</v>
      </c>
      <c r="BD38" s="111">
        <f t="shared" ref="BD38" si="1062">IF(DX38&gt;0,IF(AND(BC36=0,BD36=0),IF(BC38&lt;=$AQ$6,IF(SUM(BD11:BD36)&lt;&gt;$AQ$6,BC38,0),$AQ$6),IF(BC36&lt;&gt;$AP$36,IF(AND(BC38&lt;$AQ$6,BD36&lt;$AQ$6),IF($AQ$6-SUM(BD11:BD36)&gt;BC38,BC38,$AQ$6-SUM(BD11:BD36)),$AQ$6-BD36),IF($AQ$6-SUM(BD11:BD36)&gt;BC38,BC38,IF(BC38=$AP$38,$AQ$6-SUM(BD11:BD36),0)))),0)</f>
        <v>0</v>
      </c>
      <c r="BE38" s="111">
        <f t="shared" ref="BE38" si="1063">BC38-BD38</f>
        <v>0</v>
      </c>
      <c r="BF38" s="111">
        <f t="shared" ref="BF38" si="1064">IF(DZ38&gt;0,IF(AND(BE36=0,BF36=0),IF(BE38&lt;=$AQ$6,IF(SUM(BF11:BF36)&lt;&gt;$AQ$6,BE38,0),$AQ$6),IF(BE36&lt;&gt;$AP$36,IF(AND(BE38&lt;$AQ$6,BF36&lt;$AQ$6),IF($AQ$6-SUM(BF11:BF36)&gt;BE38,BE38,$AQ$6-SUM(BF11:BF36)),$AQ$6-BF36),IF($AQ$6-SUM(BF11:BF36)&gt;BE38,BE38,IF(BE38=$AP$38,$AQ$6-SUM(BF11:BF36),0)))),0)</f>
        <v>0</v>
      </c>
      <c r="BG38" s="111">
        <f t="shared" ref="BG38" si="1065">BE38-BF38</f>
        <v>0</v>
      </c>
      <c r="BH38" s="111">
        <f t="shared" ref="BH38" si="1066">IF(EB38&gt;0,IF(AND(BG36=0,BH36=0),IF(BG38&lt;=$AQ$6,IF(SUM(BH11:BH36)&lt;&gt;$AQ$6,BG38,0),$AQ$6),IF(BG36&lt;&gt;$AP$36,IF(AND(BG38&lt;$AQ$6,BH36&lt;$AQ$6),IF($AQ$6-SUM(BH11:BH36)&gt;BG38,BG38,$AQ$6-SUM(BH11:BH36)),$AQ$6-BH36),IF($AQ$6-SUM(BH11:BH36)&gt;BG38,BG38,IF(BG38=$AP$38,$AQ$6-SUM(BH11:BH36),0)))),0)</f>
        <v>0</v>
      </c>
      <c r="BI38" s="111">
        <f t="shared" ref="BI38" si="1067">BG38-BH38</f>
        <v>0</v>
      </c>
      <c r="BJ38" s="111">
        <f t="shared" ref="BJ38" si="1068">IF(ED38&gt;0,IF(AND(BI36=0,BJ36=0),IF(BI38&lt;=$AQ$6,IF(SUM(BJ11:BJ36)&lt;&gt;$AQ$6,BI38,0),$AQ$6),IF(BI36&lt;&gt;$AP$36,IF(AND(BI38&lt;$AQ$6,BJ36&lt;$AQ$6),IF($AQ$6-SUM(BJ11:BJ36)&gt;BI38,BI38,$AQ$6-SUM(BJ11:BJ36)),$AQ$6-BJ36),IF($AQ$6-SUM(BJ11:BJ36)&gt;BI38,BI38,IF(BI38=$AP$38,$AQ$6-SUM(BJ11:BJ36),0)))),0)</f>
        <v>0</v>
      </c>
      <c r="BK38" s="111">
        <f t="shared" ref="BK38" si="1069">BI38-BJ38</f>
        <v>0</v>
      </c>
      <c r="BL38" s="111">
        <f t="shared" ref="BL38" si="1070">IF(EF38&gt;0,IF(AND(BK36=0,BL36=0),IF(BK38&lt;=$AQ$6,IF(SUM(BL11:BL36)&lt;&gt;$AQ$6,BK38,0),$AQ$6),IF(BK36&lt;&gt;$AP$36,IF(AND(BK38&lt;$AQ$6,BL36&lt;$AQ$6),IF($AQ$6-SUM(BL11:BL36)&gt;BK38,BK38,$AQ$6-SUM(BL11:BL36)),$AQ$6-BL36),IF($AQ$6-SUM(BL11:BL36)&gt;BK38,BK38,IF(BK38=$AP$38,$AQ$6-SUM(BL11:BL36),0)))),0)</f>
        <v>0</v>
      </c>
      <c r="BM38" s="111">
        <f t="shared" ref="BM38" si="1071">BK38-BL38</f>
        <v>0</v>
      </c>
      <c r="BN38" s="111">
        <f t="shared" ref="BN38" si="1072">IF(EH38&gt;0,IF(AND(BM36=0,BN36=0),IF(BM38&lt;=$AQ$6,IF(SUM(BN11:BN36)&lt;&gt;$AQ$6,BM38,0),$AQ$6),IF(BM36&lt;&gt;$AP$36,IF(AND(BM38&lt;$AQ$6,BN36&lt;$AQ$6),IF($AQ$6-SUM(BN11:BN36)&gt;BM38,BM38,$AQ$6-SUM(BN11:BN36)),$AQ$6-BN36),IF($AQ$6-SUM(BN11:BN36)&gt;BM38,BM38,IF(BM38=$AP$38,$AQ$6-SUM(BN11:BN36),0)))),0)</f>
        <v>0</v>
      </c>
      <c r="BO38" s="111">
        <f t="shared" ref="BO38" si="1073">BM38-BN38</f>
        <v>0</v>
      </c>
      <c r="BP38" s="111">
        <f t="shared" ref="BP38" si="1074">IF(EJ38&gt;0,IF(AND(BO36=0,BP36=0),IF(BO38&lt;=$AQ$6,IF(SUM(BP11:BP36)&lt;&gt;$AQ$6,BO38,0),$AQ$6),IF(BO36&lt;&gt;$AP$36,IF(AND(BO38&lt;$AQ$6,BP36&lt;$AQ$6),IF($AQ$6-SUM(BP11:BP36)&gt;BO38,BO38,$AQ$6-SUM(BP11:BP36)),$AQ$6-BP36),IF($AQ$6-SUM(BP11:BP36)&gt;BO38,BO38,IF(BO38=$AP$38,$AQ$6-SUM(BP11:BP36),0)))),0)</f>
        <v>0</v>
      </c>
      <c r="BQ38" s="111">
        <f t="shared" ref="BQ38" si="1075">BO38-BP38</f>
        <v>0</v>
      </c>
      <c r="BR38" s="111">
        <f t="shared" ref="BR38" si="1076">IF(EL38&gt;0,IF(AND(BQ36=0,BR36=0),IF(BQ38&lt;=$AQ$6,IF(SUM(BR11:BR36)&lt;&gt;$AQ$6,BQ38,0),$AQ$6),IF(BQ36&lt;&gt;$AP$36,IF(AND(BQ38&lt;$AQ$6,BR36&lt;$AQ$6),IF($AQ$6-SUM(BR11:BR36)&gt;BQ38,BQ38,$AQ$6-SUM(BR11:BR36)),$AQ$6-BR36),IF($AQ$6-SUM(BR11:BR36)&gt;BQ38,BQ38,IF(BQ38=$AP$38,$AQ$6-SUM(BR11:BR36),0)))),0)</f>
        <v>0</v>
      </c>
      <c r="BS38" s="111">
        <f t="shared" ref="BS38" si="1077">BQ38-BR38</f>
        <v>0</v>
      </c>
      <c r="BT38" s="111">
        <f t="shared" ref="BT38" si="1078">IF(EN38&gt;0,IF(AND(BS36=0,BT36=0),IF(BS38&lt;=$AQ$6,IF(SUM(BT11:BT36)&lt;&gt;$AQ$6,BS38,0),$AQ$6),IF(BS36&lt;&gt;$AP$36,IF(AND(BS38&lt;$AQ$6,BT36&lt;$AQ$6),IF($AQ$6-SUM(BT11:BT36)&gt;BS38,BS38,$AQ$6-SUM(BT11:BT36)),$AQ$6-BT36),IF($AQ$6-SUM(BT11:BT36)&gt;BS38,BS38,IF(BS38=$AP$38,$AQ$6-SUM(BT11:BT36),0)))),0)</f>
        <v>0</v>
      </c>
      <c r="BU38" s="111">
        <f t="shared" ref="BU38" si="1079">BS38-BT38</f>
        <v>0</v>
      </c>
      <c r="BV38" s="111">
        <f t="shared" ref="BV38" si="1080">IF(EP38&gt;0,IF(AND(BU36=0,BV36=0),IF(BU38&lt;=$AQ$6,IF(SUM(BV11:BV36)&lt;&gt;$AQ$6,BU38,0),$AQ$6),IF(BU36&lt;&gt;$AP$36,IF(AND(BU38&lt;$AQ$6,BV36&lt;$AQ$6),IF($AQ$6-SUM(BV11:BV36)&gt;BU38,BU38,$AQ$6-SUM(BV11:BV36)),$AQ$6-BV36),IF($AQ$6-SUM(BV11:BV36)&gt;BU38,BU38,IF(BU38=$AP$38,$AQ$6-SUM(BV11:BV36),0)))),0)</f>
        <v>0</v>
      </c>
      <c r="BW38" s="111">
        <f t="shared" ref="BW38" si="1081">BU38-BV38</f>
        <v>0</v>
      </c>
      <c r="BX38" s="111">
        <f t="shared" ref="BX38" si="1082">IF(ER38&gt;0,IF(AND(BW36=0,BX36=0),IF(BW38&lt;=$AQ$6,IF(SUM(BX11:BX36)&lt;&gt;$AQ$6,BW38,0),$AQ$6),IF(BW36&lt;&gt;$AP$36,IF(AND(BW38&lt;$AQ$6,BX36&lt;$AQ$6),IF($AQ$6-SUM(BX11:BX36)&gt;BW38,BW38,$AQ$6-SUM(BX11:BX36)),$AQ$6-BX36),IF($AQ$6-SUM(BX11:BX36)&gt;BW38,BW38,IF(BW38=$AP$38,$AQ$6-SUM(BX11:BX36),0)))),0)</f>
        <v>0</v>
      </c>
      <c r="BY38" s="111">
        <f t="shared" ref="BY38" si="1083">BW38-BX38</f>
        <v>0</v>
      </c>
      <c r="BZ38" s="111">
        <f t="shared" ref="BZ38" si="1084">IF(ET38&gt;0,IF(AND(BY36=0,BZ36=0),IF(BY38&lt;=$AQ$6,IF(SUM(BZ11:BZ36)&lt;&gt;$AQ$6,BY38,0),$AQ$6),IF(BY36&lt;&gt;$AP$36,IF(AND(BY38&lt;$AQ$6,BZ36&lt;$AQ$6),IF($AQ$6-SUM(BZ11:BZ36)&gt;BY38,BY38,$AQ$6-SUM(BZ11:BZ36)),$AQ$6-BZ36),IF($AQ$6-SUM(BZ11:BZ36)&gt;BY38,BY38,IF(BY38=$AP$38,$AQ$6-SUM(BZ11:BZ36),0)))),0)</f>
        <v>0</v>
      </c>
      <c r="CA38" s="111">
        <f t="shared" ref="CA38" si="1085">BY38-BZ38</f>
        <v>0</v>
      </c>
      <c r="CB38" s="111">
        <f t="shared" ref="CB38" si="1086">IF(EV38&gt;0,IF(AND(CA36=0,CB36=0),IF(CA38&lt;=$AQ$6,IF(SUM(CB11:CB36)&lt;&gt;$AQ$6,CA38,0),$AQ$6),IF(CA36&lt;&gt;$AP$36,IF(AND(CA38&lt;$AQ$6,CB36&lt;$AQ$6),IF($AQ$6-SUM(CB11:CB36)&gt;CA38,CA38,$AQ$6-SUM(CB11:CB36)),$AQ$6-CB36),IF($AQ$6-SUM(CB11:CB36)&gt;CA38,CA38,IF(CA38=$AP$38,$AQ$6-SUM(CB11:CB36),0)))),0)</f>
        <v>0</v>
      </c>
      <c r="CC38" s="111">
        <f t="shared" ref="CC38" si="1087">CA38-CB38</f>
        <v>0</v>
      </c>
      <c r="CD38" s="111">
        <f t="shared" ref="CD38" si="1088">IF(EX38&gt;0,IF(AND(CC36=0,CD36=0),IF(CC38&lt;=$AQ$6,IF(SUM(CD11:CD36)&lt;&gt;$AQ$6,CC38,0),$AQ$6),IF(CC36&lt;&gt;$AP$36,IF(AND(CC38&lt;$AQ$6,CD36&lt;$AQ$6),IF($AQ$6-SUM(CD11:CD36)&gt;CC38,CC38,$AQ$6-SUM(CD11:CD36)),$AQ$6-CD36),IF($AQ$6-SUM(CD11:CD36)&gt;CC38,CC38,IF(CC38=$AP$38,$AQ$6-SUM(CD11:CD36),0)))),0)</f>
        <v>0</v>
      </c>
      <c r="CE38" s="111">
        <f t="shared" ref="CE38" si="1089">CC38-CD38</f>
        <v>0</v>
      </c>
      <c r="CF38" s="111">
        <f t="shared" ref="CF38" si="1090">IF(EZ38&gt;0,IF(AND(CE36=0,CF36=0),IF(CE38&lt;=$AQ$6,IF(SUM(CF11:CF36)&lt;&gt;$AQ$6,CE38,0),$AQ$6),IF(CE36&lt;&gt;$AP$36,IF(AND(CE38&lt;$AQ$6,CF36&lt;$AQ$6),IF($AQ$6-SUM(CF11:CF36)&gt;CE38,CE38,$AQ$6-SUM(CF11:CF36)),$AQ$6-CF36),IF($AQ$6-SUM(CF11:CF36)&gt;CE38,CE38,IF(CE38=$AP$38,$AQ$6-SUM(CF11:CF36),0)))),0)</f>
        <v>0</v>
      </c>
      <c r="CG38" s="111">
        <f t="shared" ref="CG38" si="1091">CE38-CF38</f>
        <v>0</v>
      </c>
      <c r="CH38" s="111">
        <f t="shared" ref="CH38" si="1092">IF(FB38&gt;0,IF(AND(CG36=0,CH36=0),IF(CG38&lt;=$AQ$6,IF(SUM(CH11:CH36)&lt;&gt;$AQ$6,CG38,0),$AQ$6),IF(CG36&lt;&gt;$AP$36,IF(AND(CG38&lt;$AQ$6,CH36&lt;$AQ$6),IF($AQ$6-SUM(CH11:CH36)&gt;CG38,CG38,$AQ$6-SUM(CH11:CH36)),$AQ$6-CH36),IF($AQ$6-SUM(CH11:CH36)&gt;CG38,CG38,IF(CG38=$AP$38,$AQ$6-SUM(CH11:CH36),0)))),0)</f>
        <v>0</v>
      </c>
      <c r="CI38" s="111">
        <f t="shared" ref="CI38" si="1093">CG38-CH38</f>
        <v>0</v>
      </c>
      <c r="CJ38" s="111">
        <f t="shared" ref="CJ38" si="1094">IF(FD38&gt;0,IF(AND(CI36=0,CJ36=0),IF(CI38&lt;=$AQ$6,IF(SUM(CJ11:CJ36)&lt;&gt;$AQ$6,CI38,0),$AQ$6),IF(CI36&lt;&gt;$AP$36,IF(AND(CI38&lt;$AQ$6,CJ36&lt;$AQ$6),IF($AQ$6-SUM(CJ11:CJ36)&gt;CI38,CI38,$AQ$6-SUM(CJ11:CJ36)),$AQ$6-CJ36),IF($AQ$6-SUM(CJ11:CJ36)&gt;CI38,CI38,IF(CI38=$AP$38,$AQ$6-SUM(CJ11:CJ36),0)))),0)</f>
        <v>0</v>
      </c>
      <c r="CK38" s="111">
        <f t="shared" ref="CK38" si="1095">CI38-CJ38</f>
        <v>0</v>
      </c>
      <c r="CL38" s="111">
        <f t="shared" ref="CL38" si="1096">IF(FF38&gt;0,IF(AND(CK36=0,CL36=0),IF(CK38&lt;=$AQ$6,IF(SUM(CL11:CL36)&lt;&gt;$AQ$6,CK38,0),$AQ$6),IF(CK36&lt;&gt;$AP$36,IF(AND(CK38&lt;$AQ$6,CL36&lt;$AQ$6),IF($AQ$6-SUM(CL11:CL36)&gt;CK38,CK38,$AQ$6-SUM(CL11:CL36)),$AQ$6-CL36),IF($AQ$6-SUM(CL11:CL36)&gt;CK38,CK38,IF(CK38=$AP$38,$AQ$6-SUM(CL11:CL36),0)))),0)</f>
        <v>0</v>
      </c>
      <c r="CM38" s="111">
        <f t="shared" ref="CM38" si="1097">CK38-CL38</f>
        <v>0</v>
      </c>
      <c r="CN38" s="111">
        <f t="shared" ref="CN38" si="1098">IF(FH38&gt;0,IF(AND(CM36=0,CN36=0),IF(CM38&lt;=$AQ$6,IF(SUM(CN11:CN36)&lt;&gt;$AQ$6,CM38,0),$AQ$6),IF(CM36&lt;&gt;$AP$36,IF(AND(CM38&lt;$AQ$6,CN36&lt;$AQ$6),IF($AQ$6-SUM(CN11:CN36)&gt;CM38,CM38,$AQ$6-SUM(CN11:CN36)),$AQ$6-CN36),IF($AQ$6-SUM(CN11:CN36)&gt;CM38,CM38,IF(CM38=$AP$38,$AQ$6-SUM(CN11:CN36),0)))),0)</f>
        <v>0</v>
      </c>
      <c r="CO38" s="111">
        <f t="shared" ref="CO38" si="1099">CM38-CN38</f>
        <v>0</v>
      </c>
      <c r="CP38" s="111">
        <f t="shared" ref="CP38" si="1100">IF(FJ38&gt;0,IF(AND(CO36=0,CP36=0),IF(CO38&lt;=$AQ$6,IF(SUM(CP11:CP36)&lt;&gt;$AQ$6,CO38,0),$AQ$6),IF(CO36&lt;&gt;$AP$36,IF(AND(CO38&lt;$AQ$6,CP36&lt;$AQ$6),IF($AQ$6-SUM(CP11:CP36)&gt;CO38,CO38,$AQ$6-SUM(CP11:CP36)),$AQ$6-CP36),IF($AQ$6-SUM(CP11:CP36)&gt;CO38,CO38,IF(CO38=$AP$38,$AQ$6-SUM(CP11:CP36),0)))),0)</f>
        <v>0</v>
      </c>
      <c r="CQ38" s="111">
        <f t="shared" ref="CQ38" si="1101">CO38-CP38</f>
        <v>0</v>
      </c>
      <c r="CR38" s="111">
        <f t="shared" ref="CR38" si="1102">IF(FL38&gt;0,IF(AND(CQ36=0,CR36=0),IF(CQ38&lt;=$AQ$6,IF(SUM(CR11:CR36)&lt;&gt;$AQ$6,CQ38,0),$AQ$6),IF(CQ36&lt;&gt;$AP$36,IF(AND(CQ38&lt;$AQ$6,CR36&lt;$AQ$6),IF($AQ$6-SUM(CR11:CR36)&gt;CQ38,CQ38,$AQ$6-SUM(CR11:CR36)),$AQ$6-CR36),IF($AQ$6-SUM(CR11:CR36)&gt;CQ38,CQ38,IF(CQ38=$AP$38,$AQ$6-SUM(CR11:CR36),0)))),0)</f>
        <v>0</v>
      </c>
      <c r="CS38" s="111">
        <f t="shared" ref="CS38" si="1103">CQ38-CR38</f>
        <v>0</v>
      </c>
      <c r="CT38" s="111">
        <f t="shared" ref="CT38" si="1104">IF(FN38&gt;0,IF(AND(CS36=0,CT36=0),IF(CS38&lt;=$AQ$6,IF(SUM(CT11:CT36)&lt;&gt;$AQ$6,CS38,0),$AQ$6),IF(CS36&lt;&gt;$AP$36,IF(AND(CS38&lt;$AQ$6,CT36&lt;$AQ$6),IF($AQ$6-SUM(CT11:CT36)&gt;CS38,CS38,$AQ$6-SUM(CT11:CT36)),$AQ$6-CT36),IF($AQ$6-SUM(CT11:CT36)&gt;CS38,CS38,IF(CS38=$AP$38,$AQ$6-SUM(CT11:CT36),0)))),0)</f>
        <v>0</v>
      </c>
      <c r="CU38" s="111">
        <f t="shared" ref="CU38" si="1105">CS38-CT38</f>
        <v>0</v>
      </c>
      <c r="CV38" s="111">
        <f t="shared" ref="CV38" si="1106">IF(FP38&gt;0,IF(AND(CU36=0,CV36=0),IF(CU38&lt;=$AQ$6,IF(SUM(CV11:CV36)&lt;&gt;$AQ$6,CU38,0),$AQ$6),IF(CU36&lt;&gt;$AP$36,IF(AND(CU38&lt;$AQ$6,CV36&lt;$AQ$6),IF($AQ$6-SUM(CV11:CV36)&gt;CU38,CU38,$AQ$6-SUM(CV11:CV36)),$AQ$6-CV36),IF($AQ$6-SUM(CV11:CV36)&gt;CU38,CU38,IF(CU38=$AP$38,$AQ$6-SUM(CV11:CV36),0)))),0)</f>
        <v>0</v>
      </c>
      <c r="CW38" s="111">
        <f t="shared" ref="CW38" si="1107">CU38-CV38</f>
        <v>0</v>
      </c>
      <c r="CX38" s="111">
        <f t="shared" ref="CX38" si="1108">IF(FR38&gt;0,IF(AND(CW36=0,CX36=0),IF(CW38&lt;=$AQ$6,IF(SUM(CX11:CX36)&lt;&gt;$AQ$6,CW38,0),$AQ$6),IF(CW36&lt;&gt;$AP$36,IF(AND(CW38&lt;$AQ$6,CX36&lt;$AQ$6),IF($AQ$6-SUM(CX11:CX36)&gt;CW38,CW38,$AQ$6-SUM(CX11:CX36)),$AQ$6-CX36),IF($AQ$6-SUM(CX11:CX36)&gt;CW38,CW38,IF(CW38=$AP$38,$AQ$6-SUM(CX11:CX36),0)))),0)</f>
        <v>0</v>
      </c>
      <c r="CY38" s="111">
        <f t="shared" ref="CY38" si="1109">CW38-CX38</f>
        <v>0</v>
      </c>
      <c r="CZ38" s="111">
        <f t="shared" ref="CZ38" si="1110">IF(FT38&gt;0,IF(AND(CY36=0,CZ36=0),IF(CY38&lt;=$AQ$6,IF(SUM(CZ11:CZ36)&lt;&gt;$AQ$6,CY38,0),$AQ$6),IF(CY36&lt;&gt;$AP$36,IF(AND(CY38&lt;$AQ$6,CZ36&lt;$AQ$6),IF($AQ$6-SUM(CZ11:CZ36)&gt;CY38,CY38,$AQ$6-SUM(CZ11:CZ36)),$AQ$6-CZ36),IF($AQ$6-SUM(CZ11:CZ36)&gt;CY38,CY38,IF(CY38=$AP$38,$AQ$6-SUM(CZ11:CZ36),0)))),0)</f>
        <v>0</v>
      </c>
      <c r="DA38" s="111">
        <f t="shared" ref="DA38" si="1111">CY38-CZ38</f>
        <v>0</v>
      </c>
      <c r="DB38" s="111">
        <f t="shared" ref="DB38" si="1112">IF(FV38&gt;0,IF(AND(DA36=0,DB36=0),IF(DA38&lt;=$AQ$6,IF(SUM(DB11:DB36)&lt;&gt;$AQ$6,DA38,0),$AQ$6),IF(DA36&lt;&gt;$AP$36,IF(AND(DA38&lt;$AQ$6,DB36&lt;$AQ$6),IF($AQ$6-SUM(DB11:DB36)&gt;DA38,DA38,$AQ$6-SUM(DB11:DB36)),$AQ$6-DB36),IF($AQ$6-SUM(DB11:DB36)&gt;DA38,DA38,IF(DA38=$AP$38,$AQ$6-SUM(DB11:DB36),0)))),0)</f>
        <v>0</v>
      </c>
      <c r="DC38" s="111">
        <f t="shared" ref="DC38" si="1113">DA38-DB38</f>
        <v>0</v>
      </c>
      <c r="DD38" s="111">
        <f t="shared" ref="DD38" si="1114">IF(FX38&gt;0,IF(AND(DC36=0,DD36=0),IF(DC38&lt;=$AQ$6,IF(SUM(DD11:DD36)&lt;&gt;$AQ$6,DC38,0),$AQ$6),IF(DC36&lt;&gt;$AP$36,IF(AND(DC38&lt;$AQ$6,DD36&lt;$AQ$6),IF($AQ$6-SUM(DD11:DD36)&gt;DC38,DC38,$AQ$6-SUM(DD11:DD36)),$AQ$6-DD36),IF($AQ$6-SUM(DD11:DD36)&gt;DC38,DC38,IF(DC38=$AP$38,$AQ$6-SUM(DD11:DD36),0)))),0)</f>
        <v>0</v>
      </c>
      <c r="DE38" s="111">
        <f t="shared" ref="DE38" si="1115">DC38-DD38</f>
        <v>0</v>
      </c>
      <c r="DF38" s="111">
        <f t="shared" ref="DF38" si="1116">IF(FZ38&gt;0,IF(AND(DE36=0,DF36=0),IF(DE38&lt;=$AQ$6,IF(SUM(DF11:DF36)&lt;&gt;$AQ$6,DE38,0),$AQ$6),IF(DE36&lt;&gt;$AP$36,IF(AND(DE38&lt;$AQ$6,DF36&lt;$AQ$6),IF($AQ$6-SUM(DF11:DF36)&gt;DE38,DE38,$AQ$6-SUM(DF11:DF36)),$AQ$6-DF36),IF($AQ$6-SUM(DF11:DF36)&gt;DE38,DE38,IF(DE38=$AP$38,$AQ$6-SUM(DF11:DF36),0)))),0)</f>
        <v>0</v>
      </c>
      <c r="DG38" s="111">
        <f t="shared" ref="DG38" si="1117">DE38-DF38</f>
        <v>0</v>
      </c>
      <c r="DH38" s="111">
        <f t="shared" ref="DH38" si="1118">IF(GB38&gt;0,IF(AND(DG36=0,DH36=0),IF(DG38&lt;=$AQ$6,IF(SUM(DH11:DH36)&lt;&gt;$AQ$6,DG38,0),$AQ$6),IF(DG36&lt;&gt;$AP$36,IF(AND(DG38&lt;$AQ$6,DH36&lt;$AQ$6),IF($AQ$6-SUM(DH11:DH36)&gt;DG38,DG38,$AQ$6-SUM(DH11:DH36)),$AQ$6-DH36),IF($AQ$6-SUM(DH11:DH36)&gt;DG38,DG38,IF(DG38=$AP$38,$AQ$6-SUM(DH11:DH36),0)))),0)</f>
        <v>0</v>
      </c>
      <c r="DI38" s="111">
        <f t="shared" ref="DI38" si="1119">DG38-DH38</f>
        <v>0</v>
      </c>
      <c r="DJ38" s="111">
        <f t="shared" ref="DJ38" si="1120">IF(GD38&gt;0,IF(AND(DI36=0,DJ36=0),IF(DI38&lt;=$AQ$6,IF(SUM(DJ11:DJ36)&lt;&gt;$AQ$6,DI38,0),$AQ$6),IF(DI36&lt;&gt;$AP$36,IF(AND(DI38&lt;$AQ$6,DJ36&lt;$AQ$6),IF($AQ$6-SUM(DJ11:DJ36)&gt;DI38,DI38,$AQ$6-SUM(DJ11:DJ36)),$AQ$6-DJ36),IF($AQ$6-SUM(DJ11:DJ36)&gt;DI38,DI38,IF(DI38=$AP$38,$AQ$6-SUM(DJ11:DJ36),0)))),0)</f>
        <v>0</v>
      </c>
      <c r="DL38" s="111">
        <f>'KALENDER PENDIDIKAN'!B110</f>
        <v>0</v>
      </c>
      <c r="DM38" s="111"/>
      <c r="DN38" s="111">
        <f>'KALENDER PENDIDIKAN'!C110</f>
        <v>0</v>
      </c>
      <c r="DO38" s="111"/>
      <c r="DP38" s="111">
        <f>'KALENDER PENDIDIKAN'!D110</f>
        <v>0</v>
      </c>
      <c r="DQ38" s="111"/>
      <c r="DR38" s="111">
        <f>'KALENDER PENDIDIKAN'!E110</f>
        <v>1</v>
      </c>
      <c r="DS38" s="111"/>
      <c r="DT38" s="111">
        <f>'KALENDER PENDIDIKAN'!F110</f>
        <v>1</v>
      </c>
      <c r="DU38" s="111"/>
      <c r="DV38" s="111">
        <f>'KALENDER PENDIDIKAN'!G110</f>
        <v>0</v>
      </c>
      <c r="DW38" s="111"/>
      <c r="DX38" s="111">
        <f>'KALENDER PENDIDIKAN'!H110</f>
        <v>0</v>
      </c>
      <c r="DY38" s="111"/>
      <c r="DZ38" s="111">
        <f>'KALENDER PENDIDIKAN'!I110</f>
        <v>1</v>
      </c>
      <c r="EA38" s="111"/>
      <c r="EB38" s="111">
        <f>'KALENDER PENDIDIKAN'!J110</f>
        <v>1</v>
      </c>
      <c r="EC38" s="111"/>
      <c r="ED38" s="111">
        <f>'KALENDER PENDIDIKAN'!K110</f>
        <v>1</v>
      </c>
      <c r="EE38" s="111"/>
      <c r="EF38" s="111">
        <f>'KALENDER PENDIDIKAN'!L110</f>
        <v>1</v>
      </c>
      <c r="EG38" s="111"/>
      <c r="EH38" s="111">
        <f>'KALENDER PENDIDIKAN'!M110</f>
        <v>0</v>
      </c>
      <c r="EI38" s="111"/>
      <c r="EJ38" s="111">
        <f>'KALENDER PENDIDIKAN'!N110</f>
        <v>1</v>
      </c>
      <c r="EK38" s="111"/>
      <c r="EL38" s="111">
        <f>'KALENDER PENDIDIKAN'!O110</f>
        <v>1</v>
      </c>
      <c r="EM38" s="111"/>
      <c r="EN38" s="111">
        <f>'KALENDER PENDIDIKAN'!P110</f>
        <v>0</v>
      </c>
      <c r="EO38" s="111"/>
      <c r="EP38" s="111">
        <f>'KALENDER PENDIDIKAN'!Q110</f>
        <v>1</v>
      </c>
      <c r="EQ38" s="111"/>
      <c r="ER38" s="111">
        <f>'KALENDER PENDIDIKAN'!R110</f>
        <v>1</v>
      </c>
      <c r="ES38" s="111"/>
      <c r="ET38" s="111">
        <f>'KALENDER PENDIDIKAN'!S110</f>
        <v>0</v>
      </c>
      <c r="EU38" s="111"/>
      <c r="EV38" s="111">
        <f>'KALENDER PENDIDIKAN'!T110</f>
        <v>0</v>
      </c>
      <c r="EW38" s="111"/>
      <c r="EX38" s="111">
        <f>'KALENDER PENDIDIKAN'!U110</f>
        <v>1</v>
      </c>
      <c r="EY38" s="111"/>
      <c r="EZ38" s="111">
        <f>'KALENDER PENDIDIKAN'!V110</f>
        <v>1</v>
      </c>
      <c r="FA38" s="111"/>
      <c r="FB38" s="111">
        <f>'KALENDER PENDIDIKAN'!W110</f>
        <v>1</v>
      </c>
      <c r="FC38" s="111"/>
      <c r="FD38" s="111">
        <f>'KALENDER PENDIDIKAN'!X110</f>
        <v>1</v>
      </c>
      <c r="FE38" s="111"/>
      <c r="FF38" s="111">
        <f>'KALENDER PENDIDIKAN'!Y110</f>
        <v>0</v>
      </c>
      <c r="FG38" s="111"/>
      <c r="FH38" s="111">
        <f>'KALENDER PENDIDIKAN'!Z110</f>
        <v>1</v>
      </c>
      <c r="FI38" s="111"/>
      <c r="FJ38" s="111">
        <f>'KALENDER PENDIDIKAN'!AA110</f>
        <v>1</v>
      </c>
      <c r="FK38" s="111"/>
      <c r="FL38" s="111">
        <f>'KALENDER PENDIDIKAN'!AB110</f>
        <v>1</v>
      </c>
      <c r="FM38" s="111"/>
      <c r="FN38" s="111">
        <f>'KALENDER PENDIDIKAN'!AC110</f>
        <v>1</v>
      </c>
      <c r="FO38" s="111"/>
      <c r="FP38" s="111">
        <f>'KALENDER PENDIDIKAN'!AD110</f>
        <v>0</v>
      </c>
      <c r="FQ38" s="111"/>
      <c r="FR38" s="111">
        <f>'KALENDER PENDIDIKAN'!AE110</f>
        <v>0</v>
      </c>
      <c r="FS38" s="111"/>
      <c r="FT38" s="111">
        <f>'KALENDER PENDIDIKAN'!AF110</f>
        <v>0</v>
      </c>
      <c r="FU38" s="111"/>
      <c r="FV38" s="111">
        <f>'KALENDER PENDIDIKAN'!AG110</f>
        <v>0</v>
      </c>
      <c r="FW38" s="111"/>
      <c r="FX38" s="111">
        <f>'KALENDER PENDIDIKAN'!AH110</f>
        <v>0</v>
      </c>
      <c r="FY38" s="111"/>
      <c r="FZ38" s="111">
        <f>'KALENDER PENDIDIKAN'!AI110</f>
        <v>0</v>
      </c>
      <c r="GA38" s="111"/>
      <c r="GB38" s="111">
        <f>'KALENDER PENDIDIKAN'!AJ110</f>
        <v>0</v>
      </c>
      <c r="GC38" s="111"/>
      <c r="GD38" s="111">
        <f>'KALENDER PENDIDIKAN'!AK110</f>
        <v>0</v>
      </c>
      <c r="GE38" s="111"/>
      <c r="GF38" s="111">
        <v>28</v>
      </c>
      <c r="GH38" s="103" t="str">
        <f t="shared" si="107"/>
        <v>Hide</v>
      </c>
    </row>
    <row r="39" spans="1:190" hidden="1" x14ac:dyDescent="0.35">
      <c r="A39" s="118"/>
      <c r="B39" s="118"/>
      <c r="C39" s="118"/>
      <c r="D39" s="132" t="str">
        <f t="shared" si="71"/>
        <v/>
      </c>
      <c r="E39" s="132" t="str">
        <f t="shared" si="72"/>
        <v/>
      </c>
      <c r="F39" s="132" t="str">
        <f t="shared" si="73"/>
        <v/>
      </c>
      <c r="G39" s="132" t="str">
        <f t="shared" si="74"/>
        <v/>
      </c>
      <c r="H39" s="132" t="str">
        <f t="shared" si="75"/>
        <v/>
      </c>
      <c r="I39" s="132" t="str">
        <f t="shared" si="76"/>
        <v/>
      </c>
      <c r="J39" s="132" t="str">
        <f t="shared" si="77"/>
        <v/>
      </c>
      <c r="K39" s="132" t="str">
        <f t="shared" si="78"/>
        <v/>
      </c>
      <c r="L39" s="132" t="str">
        <f t="shared" si="79"/>
        <v/>
      </c>
      <c r="M39" s="132" t="str">
        <f t="shared" si="80"/>
        <v/>
      </c>
      <c r="N39" s="132" t="str">
        <f t="shared" si="81"/>
        <v/>
      </c>
      <c r="O39" s="132" t="str">
        <f t="shared" si="82"/>
        <v/>
      </c>
      <c r="P39" s="132" t="str">
        <f t="shared" si="83"/>
        <v/>
      </c>
      <c r="Q39" s="132" t="str">
        <f t="shared" si="84"/>
        <v/>
      </c>
      <c r="R39" s="132" t="str">
        <f t="shared" si="85"/>
        <v/>
      </c>
      <c r="S39" s="132" t="str">
        <f t="shared" si="86"/>
        <v/>
      </c>
      <c r="T39" s="132" t="str">
        <f t="shared" si="87"/>
        <v/>
      </c>
      <c r="U39" s="132" t="str">
        <f t="shared" si="88"/>
        <v/>
      </c>
      <c r="V39" s="132" t="str">
        <f t="shared" si="89"/>
        <v/>
      </c>
      <c r="W39" s="132" t="str">
        <f t="shared" si="90"/>
        <v/>
      </c>
      <c r="X39" s="132" t="str">
        <f t="shared" si="91"/>
        <v/>
      </c>
      <c r="Y39" s="132" t="str">
        <f t="shared" si="92"/>
        <v/>
      </c>
      <c r="Z39" s="132" t="str">
        <f t="shared" si="93"/>
        <v/>
      </c>
      <c r="AA39" s="132" t="str">
        <f t="shared" si="94"/>
        <v/>
      </c>
      <c r="AB39" s="132" t="str">
        <f t="shared" si="95"/>
        <v/>
      </c>
      <c r="AC39" s="132" t="str">
        <f t="shared" si="96"/>
        <v/>
      </c>
      <c r="AD39" s="132" t="str">
        <f t="shared" si="97"/>
        <v/>
      </c>
      <c r="AE39" s="132" t="str">
        <f t="shared" si="98"/>
        <v/>
      </c>
      <c r="AF39" s="132" t="str">
        <f t="shared" si="99"/>
        <v/>
      </c>
      <c r="AG39" s="132" t="str">
        <f t="shared" si="100"/>
        <v/>
      </c>
      <c r="AH39" s="132" t="str">
        <f t="shared" si="101"/>
        <v/>
      </c>
      <c r="AI39" s="132" t="str">
        <f t="shared" si="102"/>
        <v/>
      </c>
      <c r="AJ39" s="132" t="str">
        <f t="shared" si="103"/>
        <v/>
      </c>
      <c r="AK39" s="132" t="str">
        <f t="shared" si="104"/>
        <v/>
      </c>
      <c r="AL39" s="132" t="str">
        <f t="shared" si="105"/>
        <v/>
      </c>
      <c r="AM39" s="132" t="str">
        <f t="shared" si="106"/>
        <v/>
      </c>
      <c r="AN39" s="40"/>
      <c r="AO39" s="2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L39" s="111">
        <f>'KALENDER PENDIDIKAN'!B111</f>
        <v>0</v>
      </c>
      <c r="DM39" s="111"/>
      <c r="DN39" s="111">
        <f>'KALENDER PENDIDIKAN'!C111</f>
        <v>0</v>
      </c>
      <c r="DO39" s="111"/>
      <c r="DP39" s="111">
        <f>'KALENDER PENDIDIKAN'!D111</f>
        <v>0</v>
      </c>
      <c r="DQ39" s="111"/>
      <c r="DR39" s="111">
        <f>'KALENDER PENDIDIKAN'!E111</f>
        <v>1</v>
      </c>
      <c r="DS39" s="111"/>
      <c r="DT39" s="111">
        <f>'KALENDER PENDIDIKAN'!F111</f>
        <v>1</v>
      </c>
      <c r="DU39" s="111"/>
      <c r="DV39" s="111">
        <f>'KALENDER PENDIDIKAN'!G111</f>
        <v>0</v>
      </c>
      <c r="DW39" s="111"/>
      <c r="DX39" s="111">
        <f>'KALENDER PENDIDIKAN'!H111</f>
        <v>0</v>
      </c>
      <c r="DY39" s="111"/>
      <c r="DZ39" s="111">
        <f>'KALENDER PENDIDIKAN'!I111</f>
        <v>1</v>
      </c>
      <c r="EA39" s="111"/>
      <c r="EB39" s="111">
        <f>'KALENDER PENDIDIKAN'!J111</f>
        <v>1</v>
      </c>
      <c r="EC39" s="111"/>
      <c r="ED39" s="111">
        <f>'KALENDER PENDIDIKAN'!K111</f>
        <v>1</v>
      </c>
      <c r="EE39" s="111"/>
      <c r="EF39" s="111">
        <f>'KALENDER PENDIDIKAN'!L111</f>
        <v>1</v>
      </c>
      <c r="EG39" s="111"/>
      <c r="EH39" s="111">
        <f>'KALENDER PENDIDIKAN'!M111</f>
        <v>0</v>
      </c>
      <c r="EI39" s="111"/>
      <c r="EJ39" s="111">
        <f>'KALENDER PENDIDIKAN'!N111</f>
        <v>1</v>
      </c>
      <c r="EK39" s="111"/>
      <c r="EL39" s="111">
        <f>'KALENDER PENDIDIKAN'!O111</f>
        <v>1</v>
      </c>
      <c r="EM39" s="111"/>
      <c r="EN39" s="111">
        <f>'KALENDER PENDIDIKAN'!P111</f>
        <v>0</v>
      </c>
      <c r="EO39" s="111"/>
      <c r="EP39" s="111">
        <f>'KALENDER PENDIDIKAN'!Q111</f>
        <v>1</v>
      </c>
      <c r="EQ39" s="111"/>
      <c r="ER39" s="111">
        <f>'KALENDER PENDIDIKAN'!R111</f>
        <v>1</v>
      </c>
      <c r="ES39" s="111"/>
      <c r="ET39" s="111">
        <f>'KALENDER PENDIDIKAN'!S111</f>
        <v>0</v>
      </c>
      <c r="EU39" s="111"/>
      <c r="EV39" s="111">
        <f>'KALENDER PENDIDIKAN'!T111</f>
        <v>0</v>
      </c>
      <c r="EW39" s="111"/>
      <c r="EX39" s="111">
        <f>'KALENDER PENDIDIKAN'!U111</f>
        <v>1</v>
      </c>
      <c r="EY39" s="111"/>
      <c r="EZ39" s="111">
        <f>'KALENDER PENDIDIKAN'!V111</f>
        <v>1</v>
      </c>
      <c r="FA39" s="111"/>
      <c r="FB39" s="111">
        <f>'KALENDER PENDIDIKAN'!W111</f>
        <v>1</v>
      </c>
      <c r="FC39" s="111"/>
      <c r="FD39" s="111">
        <f>'KALENDER PENDIDIKAN'!X111</f>
        <v>1</v>
      </c>
      <c r="FE39" s="111"/>
      <c r="FF39" s="111">
        <f>'KALENDER PENDIDIKAN'!Y111</f>
        <v>0</v>
      </c>
      <c r="FG39" s="111"/>
      <c r="FH39" s="111">
        <f>'KALENDER PENDIDIKAN'!Z111</f>
        <v>1</v>
      </c>
      <c r="FI39" s="111"/>
      <c r="FJ39" s="111">
        <f>'KALENDER PENDIDIKAN'!AA111</f>
        <v>1</v>
      </c>
      <c r="FK39" s="111"/>
      <c r="FL39" s="111">
        <f>'KALENDER PENDIDIKAN'!AB111</f>
        <v>1</v>
      </c>
      <c r="FM39" s="111"/>
      <c r="FN39" s="111">
        <f>'KALENDER PENDIDIKAN'!AC111</f>
        <v>1</v>
      </c>
      <c r="FO39" s="111"/>
      <c r="FP39" s="111">
        <f>'KALENDER PENDIDIKAN'!AD111</f>
        <v>0</v>
      </c>
      <c r="FQ39" s="111"/>
      <c r="FR39" s="111">
        <f>'KALENDER PENDIDIKAN'!AE111</f>
        <v>0</v>
      </c>
      <c r="FS39" s="111"/>
      <c r="FT39" s="111">
        <f>'KALENDER PENDIDIKAN'!AF111</f>
        <v>0</v>
      </c>
      <c r="FU39" s="111"/>
      <c r="FV39" s="111">
        <f>'KALENDER PENDIDIKAN'!AG111</f>
        <v>0</v>
      </c>
      <c r="FW39" s="111"/>
      <c r="FX39" s="111">
        <f>'KALENDER PENDIDIKAN'!AH111</f>
        <v>0</v>
      </c>
      <c r="FY39" s="111"/>
      <c r="FZ39" s="111">
        <f>'KALENDER PENDIDIKAN'!AI111</f>
        <v>0</v>
      </c>
      <c r="GA39" s="111"/>
      <c r="GB39" s="111">
        <f>'KALENDER PENDIDIKAN'!AJ111</f>
        <v>0</v>
      </c>
      <c r="GC39" s="111"/>
      <c r="GD39" s="111">
        <f>'KALENDER PENDIDIKAN'!AK111</f>
        <v>0</v>
      </c>
      <c r="GE39" s="111"/>
      <c r="GF39" s="111">
        <v>29</v>
      </c>
      <c r="GH39" s="103" t="str">
        <f t="shared" si="107"/>
        <v>Hide</v>
      </c>
    </row>
    <row r="40" spans="1:190" hidden="1" x14ac:dyDescent="0.35">
      <c r="A40" s="442" t="str">
        <f>PROTA!C37</f>
        <v/>
      </c>
      <c r="B40" s="442"/>
      <c r="C40" s="118" t="str">
        <f>PROTA!E37</f>
        <v/>
      </c>
      <c r="D40" s="132" t="str">
        <f t="shared" si="71"/>
        <v/>
      </c>
      <c r="E40" s="132" t="str">
        <f t="shared" si="72"/>
        <v/>
      </c>
      <c r="F40" s="132" t="str">
        <f t="shared" si="73"/>
        <v/>
      </c>
      <c r="G40" s="132" t="str">
        <f t="shared" si="74"/>
        <v/>
      </c>
      <c r="H40" s="132" t="str">
        <f t="shared" si="75"/>
        <v/>
      </c>
      <c r="I40" s="132" t="str">
        <f t="shared" si="76"/>
        <v/>
      </c>
      <c r="J40" s="132" t="str">
        <f t="shared" si="77"/>
        <v/>
      </c>
      <c r="K40" s="132" t="str">
        <f t="shared" si="78"/>
        <v/>
      </c>
      <c r="L40" s="132" t="str">
        <f t="shared" si="79"/>
        <v/>
      </c>
      <c r="M40" s="132" t="str">
        <f t="shared" si="80"/>
        <v/>
      </c>
      <c r="N40" s="132" t="str">
        <f t="shared" si="81"/>
        <v/>
      </c>
      <c r="O40" s="132" t="str">
        <f t="shared" si="82"/>
        <v/>
      </c>
      <c r="P40" s="132" t="str">
        <f t="shared" si="83"/>
        <v/>
      </c>
      <c r="Q40" s="132" t="str">
        <f t="shared" si="84"/>
        <v/>
      </c>
      <c r="R40" s="132" t="str">
        <f t="shared" si="85"/>
        <v/>
      </c>
      <c r="S40" s="132" t="str">
        <f t="shared" si="86"/>
        <v/>
      </c>
      <c r="T40" s="132" t="str">
        <f t="shared" si="87"/>
        <v/>
      </c>
      <c r="U40" s="132" t="str">
        <f t="shared" si="88"/>
        <v/>
      </c>
      <c r="V40" s="132" t="str">
        <f t="shared" si="89"/>
        <v/>
      </c>
      <c r="W40" s="132" t="str">
        <f t="shared" si="90"/>
        <v/>
      </c>
      <c r="X40" s="132" t="str">
        <f t="shared" si="91"/>
        <v/>
      </c>
      <c r="Y40" s="132" t="str">
        <f t="shared" si="92"/>
        <v/>
      </c>
      <c r="Z40" s="132" t="str">
        <f t="shared" si="93"/>
        <v/>
      </c>
      <c r="AA40" s="132" t="str">
        <f t="shared" si="94"/>
        <v/>
      </c>
      <c r="AB40" s="132" t="str">
        <f t="shared" si="95"/>
        <v/>
      </c>
      <c r="AC40" s="132" t="str">
        <f t="shared" si="96"/>
        <v/>
      </c>
      <c r="AD40" s="132" t="str">
        <f t="shared" si="97"/>
        <v/>
      </c>
      <c r="AE40" s="132" t="str">
        <f t="shared" si="98"/>
        <v/>
      </c>
      <c r="AF40" s="132" t="str">
        <f t="shared" si="99"/>
        <v/>
      </c>
      <c r="AG40" s="132" t="str">
        <f t="shared" si="100"/>
        <v/>
      </c>
      <c r="AH40" s="132" t="str">
        <f t="shared" si="101"/>
        <v/>
      </c>
      <c r="AI40" s="132" t="str">
        <f t="shared" si="102"/>
        <v/>
      </c>
      <c r="AJ40" s="132" t="str">
        <f t="shared" si="103"/>
        <v/>
      </c>
      <c r="AK40" s="132" t="str">
        <f t="shared" si="104"/>
        <v/>
      </c>
      <c r="AL40" s="132" t="str">
        <f t="shared" si="105"/>
        <v/>
      </c>
      <c r="AM40" s="132" t="str">
        <f t="shared" si="106"/>
        <v/>
      </c>
      <c r="AN40" s="40"/>
      <c r="AO40" s="21"/>
      <c r="AP40">
        <f t="shared" ref="AP40" si="1121">IF(C40="",0,C40)</f>
        <v>0</v>
      </c>
      <c r="AQ40" s="111">
        <f t="shared" ref="AQ40" si="1122">IF(C40="",0,C40)</f>
        <v>0</v>
      </c>
      <c r="AR40" s="111">
        <f>IF(DL40&gt;0,IF(AND(AQ38=0,AR38=0),IF(AQ40&lt;=$AQ$6,IF(SUM(AR11:AR38)&lt;&gt;$AQ$6,AQ40,0),$AQ$6),IF(AQ38&lt;&gt;$AP$38,IF(AND(AQ40&lt;$AQ$6,AR38&lt;$AQ$6),IF($AQ$6-SUM(AR11:AR38)&gt;AQ40,AQ40,$AQ$6-SUM(AR11:AR38)),$AQ$6-AR38),IF($AQ$6-SUM(AR11:AR38)&gt;AQ40,AQ40,IF(AQ40=$AP$40,$AQ$6-SUM(AR11:AR38),0)))),0)</f>
        <v>0</v>
      </c>
      <c r="AS40" s="111">
        <f t="shared" ref="AS40" si="1123">AQ40-AR40</f>
        <v>0</v>
      </c>
      <c r="AT40" s="111">
        <f t="shared" ref="AT40" si="1124">IF(DN40&gt;0,IF(AND(AS38=0,AT38=0),IF(AS40&lt;=$AQ$6,IF(SUM(AT11:AT38)&lt;&gt;$AQ$6,AS40,0),$AQ$6),IF(AS38&lt;&gt;$AP$38,IF(AND(AS40&lt;$AQ$6,AT38&lt;$AQ$6),IF($AQ$6-SUM(AT11:AT38)&gt;AS40,AS40,$AQ$6-SUM(AT11:AT38)),$AQ$6-AT38),IF($AQ$6-SUM(AT11:AT38)&gt;AS40,AS40,IF(AS40=$AP$40,$AQ$6-SUM(AT11:AT38),0)))),0)</f>
        <v>0</v>
      </c>
      <c r="AU40" s="111">
        <f t="shared" ref="AU40:AU41" si="1125">AS40-AT40</f>
        <v>0</v>
      </c>
      <c r="AV40" s="111">
        <f t="shared" ref="AV40" si="1126">IF(DP40&gt;0,IF(AND(AU38=0,AV38=0),IF(AU40&lt;=$AQ$6,IF(SUM(AV11:AV38)&lt;&gt;$AQ$6,AU40,0),$AQ$6),IF(AU38&lt;&gt;$AP$38,IF(AND(AU40&lt;$AQ$6,AV38&lt;$AQ$6),IF($AQ$6-SUM(AV11:AV38)&gt;AU40,AU40,$AQ$6-SUM(AV11:AV38)),$AQ$6-AV38),IF($AQ$6-SUM(AV11:AV38)&gt;AU40,AU40,IF(AU40=$AP$40,$AQ$6-SUM(AV11:AV38),0)))),0)</f>
        <v>0</v>
      </c>
      <c r="AW40" s="111">
        <f t="shared" ref="AW40:AW41" si="1127">AU40-AV40</f>
        <v>0</v>
      </c>
      <c r="AX40" s="111">
        <f t="shared" ref="AX40" si="1128">IF(DR40&gt;0,IF(AND(AW38=0,AX38=0),IF(AW40&lt;=$AQ$6,IF(SUM(AX11:AX38)&lt;&gt;$AQ$6,AW40,0),$AQ$6),IF(AW38&lt;&gt;$AP$38,IF(AND(AW40&lt;$AQ$6,AX38&lt;$AQ$6),IF($AQ$6-SUM(AX11:AX38)&gt;AW40,AW40,$AQ$6-SUM(AX11:AX38)),$AQ$6-AX38),IF($AQ$6-SUM(AX11:AX38)&gt;AW40,AW40,IF(AW40=$AP$40,$AQ$6-SUM(AX11:AX38),0)))),0)</f>
        <v>0</v>
      </c>
      <c r="AY40" s="111">
        <f t="shared" ref="AY40:AY41" si="1129">AW40-AX40</f>
        <v>0</v>
      </c>
      <c r="AZ40" s="111">
        <f t="shared" ref="AZ40" si="1130">IF(DT40&gt;0,IF(AND(AY38=0,AZ38=0),IF(AY40&lt;=$AQ$6,IF(SUM(AZ11:AZ38)&lt;&gt;$AQ$6,AY40,0),$AQ$6),IF(AY38&lt;&gt;$AP$38,IF(AND(AY40&lt;$AQ$6,AZ38&lt;$AQ$6),IF($AQ$6-SUM(AZ11:AZ38)&gt;AY40,AY40,$AQ$6-SUM(AZ11:AZ38)),$AQ$6-AZ38),IF($AQ$6-SUM(AZ11:AZ38)&gt;AY40,AY40,IF(AY40=$AP$40,$AQ$6-SUM(AZ11:AZ38),0)))),0)</f>
        <v>0</v>
      </c>
      <c r="BA40" s="111">
        <f t="shared" ref="BA40:BA41" si="1131">AY40-AZ40</f>
        <v>0</v>
      </c>
      <c r="BB40" s="111">
        <f t="shared" ref="BB40" si="1132">IF(DV40&gt;0,IF(AND(BA38=0,BB38=0),IF(BA40&lt;=$AQ$6,IF(SUM(BB11:BB38)&lt;&gt;$AQ$6,BA40,0),$AQ$6),IF(BA38&lt;&gt;$AP$38,IF(AND(BA40&lt;$AQ$6,BB38&lt;$AQ$6),IF($AQ$6-SUM(BB11:BB38)&gt;BA40,BA40,$AQ$6-SUM(BB11:BB38)),$AQ$6-BB38),IF($AQ$6-SUM(BB11:BB38)&gt;BA40,BA40,IF(BA40=$AP$40,$AQ$6-SUM(BB11:BB38),0)))),0)</f>
        <v>0</v>
      </c>
      <c r="BC40" s="111">
        <f t="shared" ref="BC40:BC41" si="1133">BA40-BB40</f>
        <v>0</v>
      </c>
      <c r="BD40" s="111">
        <f t="shared" ref="BD40" si="1134">IF(DX40&gt;0,IF(AND(BC38=0,BD38=0),IF(BC40&lt;=$AQ$6,IF(SUM(BD11:BD38)&lt;&gt;$AQ$6,BC40,0),$AQ$6),IF(BC38&lt;&gt;$AP$38,IF(AND(BC40&lt;$AQ$6,BD38&lt;$AQ$6),IF($AQ$6-SUM(BD11:BD38)&gt;BC40,BC40,$AQ$6-SUM(BD11:BD38)),$AQ$6-BD38),IF($AQ$6-SUM(BD11:BD38)&gt;BC40,BC40,IF(BC40=$AP$40,$AQ$6-SUM(BD11:BD38),0)))),0)</f>
        <v>0</v>
      </c>
      <c r="BE40" s="111">
        <f t="shared" ref="BE40:BE41" si="1135">BC40-BD40</f>
        <v>0</v>
      </c>
      <c r="BF40" s="111">
        <f t="shared" ref="BF40" si="1136">IF(DZ40&gt;0,IF(AND(BE38=0,BF38=0),IF(BE40&lt;=$AQ$6,IF(SUM(BF11:BF38)&lt;&gt;$AQ$6,BE40,0),$AQ$6),IF(BE38&lt;&gt;$AP$38,IF(AND(BE40&lt;$AQ$6,BF38&lt;$AQ$6),IF($AQ$6-SUM(BF11:BF38)&gt;BE40,BE40,$AQ$6-SUM(BF11:BF38)),$AQ$6-BF38),IF($AQ$6-SUM(BF11:BF38)&gt;BE40,BE40,IF(BE40=$AP$40,$AQ$6-SUM(BF11:BF38),0)))),0)</f>
        <v>0</v>
      </c>
      <c r="BG40" s="111">
        <f t="shared" ref="BG40:BG41" si="1137">BE40-BF40</f>
        <v>0</v>
      </c>
      <c r="BH40" s="111">
        <f t="shared" ref="BH40" si="1138">IF(EB40&gt;0,IF(AND(BG38=0,BH38=0),IF(BG40&lt;=$AQ$6,IF(SUM(BH11:BH38)&lt;&gt;$AQ$6,BG40,0),$AQ$6),IF(BG38&lt;&gt;$AP$38,IF(AND(BG40&lt;$AQ$6,BH38&lt;$AQ$6),IF($AQ$6-SUM(BH11:BH38)&gt;BG40,BG40,$AQ$6-SUM(BH11:BH38)),$AQ$6-BH38),IF($AQ$6-SUM(BH11:BH38)&gt;BG40,BG40,IF(BG40=$AP$40,$AQ$6-SUM(BH11:BH38),0)))),0)</f>
        <v>0</v>
      </c>
      <c r="BI40" s="111">
        <f t="shared" ref="BI40:BI41" si="1139">BG40-BH40</f>
        <v>0</v>
      </c>
      <c r="BJ40" s="111">
        <f t="shared" ref="BJ40" si="1140">IF(ED40&gt;0,IF(AND(BI38=0,BJ38=0),IF(BI40&lt;=$AQ$6,IF(SUM(BJ11:BJ38)&lt;&gt;$AQ$6,BI40,0),$AQ$6),IF(BI38&lt;&gt;$AP$38,IF(AND(BI40&lt;$AQ$6,BJ38&lt;$AQ$6),IF($AQ$6-SUM(BJ11:BJ38)&gt;BI40,BI40,$AQ$6-SUM(BJ11:BJ38)),$AQ$6-BJ38),IF($AQ$6-SUM(BJ11:BJ38)&gt;BI40,BI40,IF(BI40=$AP$40,$AQ$6-SUM(BJ11:BJ38),0)))),0)</f>
        <v>0</v>
      </c>
      <c r="BK40" s="111">
        <f t="shared" ref="BK40:BK41" si="1141">BI40-BJ40</f>
        <v>0</v>
      </c>
      <c r="BL40" s="111">
        <f t="shared" ref="BL40" si="1142">IF(EF40&gt;0,IF(AND(BK38=0,BL38=0),IF(BK40&lt;=$AQ$6,IF(SUM(BL11:BL38)&lt;&gt;$AQ$6,BK40,0),$AQ$6),IF(BK38&lt;&gt;$AP$38,IF(AND(BK40&lt;$AQ$6,BL38&lt;$AQ$6),IF($AQ$6-SUM(BL11:BL38)&gt;BK40,BK40,$AQ$6-SUM(BL11:BL38)),$AQ$6-BL38),IF($AQ$6-SUM(BL11:BL38)&gt;BK40,BK40,IF(BK40=$AP$40,$AQ$6-SUM(BL11:BL38),0)))),0)</f>
        <v>0</v>
      </c>
      <c r="BM40" s="111">
        <f t="shared" ref="BM40:BM41" si="1143">BK40-BL40</f>
        <v>0</v>
      </c>
      <c r="BN40" s="111">
        <f t="shared" ref="BN40" si="1144">IF(EH40&gt;0,IF(AND(BM38=0,BN38=0),IF(BM40&lt;=$AQ$6,IF(SUM(BN11:BN38)&lt;&gt;$AQ$6,BM40,0),$AQ$6),IF(BM38&lt;&gt;$AP$38,IF(AND(BM40&lt;$AQ$6,BN38&lt;$AQ$6),IF($AQ$6-SUM(BN11:BN38)&gt;BM40,BM40,$AQ$6-SUM(BN11:BN38)),$AQ$6-BN38),IF($AQ$6-SUM(BN11:BN38)&gt;BM40,BM40,IF(BM40=$AP$40,$AQ$6-SUM(BN11:BN38),0)))),0)</f>
        <v>0</v>
      </c>
      <c r="BO40" s="111">
        <f t="shared" ref="BO40:BO41" si="1145">BM40-BN40</f>
        <v>0</v>
      </c>
      <c r="BP40" s="111">
        <f t="shared" ref="BP40" si="1146">IF(EJ40&gt;0,IF(AND(BO38=0,BP38=0),IF(BO40&lt;=$AQ$6,IF(SUM(BP11:BP38)&lt;&gt;$AQ$6,BO40,0),$AQ$6),IF(BO38&lt;&gt;$AP$38,IF(AND(BO40&lt;$AQ$6,BP38&lt;$AQ$6),IF($AQ$6-SUM(BP11:BP38)&gt;BO40,BO40,$AQ$6-SUM(BP11:BP38)),$AQ$6-BP38),IF($AQ$6-SUM(BP11:BP38)&gt;BO40,BO40,IF(BO40=$AP$40,$AQ$6-SUM(BP11:BP38),0)))),0)</f>
        <v>0</v>
      </c>
      <c r="BQ40" s="111">
        <f t="shared" ref="BQ40:BQ41" si="1147">BO40-BP40</f>
        <v>0</v>
      </c>
      <c r="BR40" s="111">
        <f t="shared" ref="BR40" si="1148">IF(EL40&gt;0,IF(AND(BQ38=0,BR38=0),IF(BQ40&lt;=$AQ$6,IF(SUM(BR11:BR38)&lt;&gt;$AQ$6,BQ40,0),$AQ$6),IF(BQ38&lt;&gt;$AP$38,IF(AND(BQ40&lt;$AQ$6,BR38&lt;$AQ$6),IF($AQ$6-SUM(BR11:BR38)&gt;BQ40,BQ40,$AQ$6-SUM(BR11:BR38)),$AQ$6-BR38),IF($AQ$6-SUM(BR11:BR38)&gt;BQ40,BQ40,IF(BQ40=$AP$40,$AQ$6-SUM(BR11:BR38),0)))),0)</f>
        <v>0</v>
      </c>
      <c r="BS40" s="111">
        <f t="shared" ref="BS40:BS41" si="1149">BQ40-BR40</f>
        <v>0</v>
      </c>
      <c r="BT40" s="111">
        <f t="shared" ref="BT40" si="1150">IF(EN40&gt;0,IF(AND(BS38=0,BT38=0),IF(BS40&lt;=$AQ$6,IF(SUM(BT11:BT38)&lt;&gt;$AQ$6,BS40,0),$AQ$6),IF(BS38&lt;&gt;$AP$38,IF(AND(BS40&lt;$AQ$6,BT38&lt;$AQ$6),IF($AQ$6-SUM(BT11:BT38)&gt;BS40,BS40,$AQ$6-SUM(BT11:BT38)),$AQ$6-BT38),IF($AQ$6-SUM(BT11:BT38)&gt;BS40,BS40,IF(BS40=$AP$40,$AQ$6-SUM(BT11:BT38),0)))),0)</f>
        <v>0</v>
      </c>
      <c r="BU40" s="111">
        <f t="shared" ref="BU40:BU41" si="1151">BS40-BT40</f>
        <v>0</v>
      </c>
      <c r="BV40" s="111">
        <f t="shared" ref="BV40" si="1152">IF(EP40&gt;0,IF(AND(BU38=0,BV38=0),IF(BU40&lt;=$AQ$6,IF(SUM(BV11:BV38)&lt;&gt;$AQ$6,BU40,0),$AQ$6),IF(BU38&lt;&gt;$AP$38,IF(AND(BU40&lt;$AQ$6,BV38&lt;$AQ$6),IF($AQ$6-SUM(BV11:BV38)&gt;BU40,BU40,$AQ$6-SUM(BV11:BV38)),$AQ$6-BV38),IF($AQ$6-SUM(BV11:BV38)&gt;BU40,BU40,IF(BU40=$AP$40,$AQ$6-SUM(BV11:BV38),0)))),0)</f>
        <v>0</v>
      </c>
      <c r="BW40" s="111">
        <f t="shared" ref="BW40:BW41" si="1153">BU40-BV40</f>
        <v>0</v>
      </c>
      <c r="BX40" s="111">
        <f t="shared" ref="BX40" si="1154">IF(ER40&gt;0,IF(AND(BW38=0,BX38=0),IF(BW40&lt;=$AQ$6,IF(SUM(BX11:BX38)&lt;&gt;$AQ$6,BW40,0),$AQ$6),IF(BW38&lt;&gt;$AP$38,IF(AND(BW40&lt;$AQ$6,BX38&lt;$AQ$6),IF($AQ$6-SUM(BX11:BX38)&gt;BW40,BW40,$AQ$6-SUM(BX11:BX38)),$AQ$6-BX38),IF($AQ$6-SUM(BX11:BX38)&gt;BW40,BW40,IF(BW40=$AP$40,$AQ$6-SUM(BX11:BX38),0)))),0)</f>
        <v>0</v>
      </c>
      <c r="BY40" s="111">
        <f t="shared" ref="BY40:BY41" si="1155">BW40-BX40</f>
        <v>0</v>
      </c>
      <c r="BZ40" s="111">
        <f t="shared" ref="BZ40" si="1156">IF(ET40&gt;0,IF(AND(BY38=0,BZ38=0),IF(BY40&lt;=$AQ$6,IF(SUM(BZ11:BZ38)&lt;&gt;$AQ$6,BY40,0),$AQ$6),IF(BY38&lt;&gt;$AP$38,IF(AND(BY40&lt;$AQ$6,BZ38&lt;$AQ$6),IF($AQ$6-SUM(BZ11:BZ38)&gt;BY40,BY40,$AQ$6-SUM(BZ11:BZ38)),$AQ$6-BZ38),IF($AQ$6-SUM(BZ11:BZ38)&gt;BY40,BY40,IF(BY40=$AP$40,$AQ$6-SUM(BZ11:BZ38),0)))),0)</f>
        <v>0</v>
      </c>
      <c r="CA40" s="111">
        <f t="shared" ref="CA40:CA41" si="1157">BY40-BZ40</f>
        <v>0</v>
      </c>
      <c r="CB40" s="111">
        <f t="shared" ref="CB40" si="1158">IF(EV40&gt;0,IF(AND(CA38=0,CB38=0),IF(CA40&lt;=$AQ$6,IF(SUM(CB11:CB38)&lt;&gt;$AQ$6,CA40,0),$AQ$6),IF(CA38&lt;&gt;$AP$38,IF(AND(CA40&lt;$AQ$6,CB38&lt;$AQ$6),IF($AQ$6-SUM(CB11:CB38)&gt;CA40,CA40,$AQ$6-SUM(CB11:CB38)),$AQ$6-CB38),IF($AQ$6-SUM(CB11:CB38)&gt;CA40,CA40,IF(CA40=$AP$40,$AQ$6-SUM(CB11:CB38),0)))),0)</f>
        <v>0</v>
      </c>
      <c r="CC40" s="111">
        <f t="shared" ref="CC40:CC41" si="1159">CA40-CB40</f>
        <v>0</v>
      </c>
      <c r="CD40" s="111">
        <f t="shared" ref="CD40" si="1160">IF(EX40&gt;0,IF(AND(CC38=0,CD38=0),IF(CC40&lt;=$AQ$6,IF(SUM(CD11:CD38)&lt;&gt;$AQ$6,CC40,0),$AQ$6),IF(CC38&lt;&gt;$AP$38,IF(AND(CC40&lt;$AQ$6,CD38&lt;$AQ$6),IF($AQ$6-SUM(CD11:CD38)&gt;CC40,CC40,$AQ$6-SUM(CD11:CD38)),$AQ$6-CD38),IF($AQ$6-SUM(CD11:CD38)&gt;CC40,CC40,IF(CC40=$AP$40,$AQ$6-SUM(CD11:CD38),0)))),0)</f>
        <v>0</v>
      </c>
      <c r="CE40" s="111">
        <f t="shared" ref="CE40:CE41" si="1161">CC40-CD40</f>
        <v>0</v>
      </c>
      <c r="CF40" s="111">
        <f t="shared" ref="CF40" si="1162">IF(EZ40&gt;0,IF(AND(CE38=0,CF38=0),IF(CE40&lt;=$AQ$6,IF(SUM(CF11:CF38)&lt;&gt;$AQ$6,CE40,0),$AQ$6),IF(CE38&lt;&gt;$AP$38,IF(AND(CE40&lt;$AQ$6,CF38&lt;$AQ$6),IF($AQ$6-SUM(CF11:CF38)&gt;CE40,CE40,$AQ$6-SUM(CF11:CF38)),$AQ$6-CF38),IF($AQ$6-SUM(CF11:CF38)&gt;CE40,CE40,IF(CE40=$AP$40,$AQ$6-SUM(CF11:CF38),0)))),0)</f>
        <v>0</v>
      </c>
      <c r="CG40" s="111">
        <f t="shared" ref="CG40:CG41" si="1163">CE40-CF40</f>
        <v>0</v>
      </c>
      <c r="CH40" s="111">
        <f t="shared" ref="CH40" si="1164">IF(FB40&gt;0,IF(AND(CG38=0,CH38=0),IF(CG40&lt;=$AQ$6,IF(SUM(CH11:CH38)&lt;&gt;$AQ$6,CG40,0),$AQ$6),IF(CG38&lt;&gt;$AP$38,IF(AND(CG40&lt;$AQ$6,CH38&lt;$AQ$6),IF($AQ$6-SUM(CH11:CH38)&gt;CG40,CG40,$AQ$6-SUM(CH11:CH38)),$AQ$6-CH38),IF($AQ$6-SUM(CH11:CH38)&gt;CG40,CG40,IF(CG40=$AP$40,$AQ$6-SUM(CH11:CH38),0)))),0)</f>
        <v>0</v>
      </c>
      <c r="CI40" s="111">
        <f t="shared" ref="CI40:CI41" si="1165">CG40-CH40</f>
        <v>0</v>
      </c>
      <c r="CJ40" s="111">
        <f t="shared" ref="CJ40" si="1166">IF(FD40&gt;0,IF(AND(CI38=0,CJ38=0),IF(CI40&lt;=$AQ$6,IF(SUM(CJ11:CJ38)&lt;&gt;$AQ$6,CI40,0),$AQ$6),IF(CI38&lt;&gt;$AP$38,IF(AND(CI40&lt;$AQ$6,CJ38&lt;$AQ$6),IF($AQ$6-SUM(CJ11:CJ38)&gt;CI40,CI40,$AQ$6-SUM(CJ11:CJ38)),$AQ$6-CJ38),IF($AQ$6-SUM(CJ11:CJ38)&gt;CI40,CI40,IF(CI40=$AP$40,$AQ$6-SUM(CJ11:CJ38),0)))),0)</f>
        <v>0</v>
      </c>
      <c r="CK40" s="111">
        <f t="shared" ref="CK40:CK41" si="1167">CI40-CJ40</f>
        <v>0</v>
      </c>
      <c r="CL40" s="111">
        <f t="shared" ref="CL40" si="1168">IF(FF40&gt;0,IF(AND(CK38=0,CL38=0),IF(CK40&lt;=$AQ$6,IF(SUM(CL11:CL38)&lt;&gt;$AQ$6,CK40,0),$AQ$6),IF(CK38&lt;&gt;$AP$38,IF(AND(CK40&lt;$AQ$6,CL38&lt;$AQ$6),IF($AQ$6-SUM(CL11:CL38)&gt;CK40,CK40,$AQ$6-SUM(CL11:CL38)),$AQ$6-CL38),IF($AQ$6-SUM(CL11:CL38)&gt;CK40,CK40,IF(CK40=$AP$40,$AQ$6-SUM(CL11:CL38),0)))),0)</f>
        <v>0</v>
      </c>
      <c r="CM40" s="111">
        <f t="shared" ref="CM40:CM41" si="1169">CK40-CL40</f>
        <v>0</v>
      </c>
      <c r="CN40" s="111">
        <f t="shared" ref="CN40" si="1170">IF(FH40&gt;0,IF(AND(CM38=0,CN38=0),IF(CM40&lt;=$AQ$6,IF(SUM(CN11:CN38)&lt;&gt;$AQ$6,CM40,0),$AQ$6),IF(CM38&lt;&gt;$AP$38,IF(AND(CM40&lt;$AQ$6,CN38&lt;$AQ$6),IF($AQ$6-SUM(CN11:CN38)&gt;CM40,CM40,$AQ$6-SUM(CN11:CN38)),$AQ$6-CN38),IF($AQ$6-SUM(CN11:CN38)&gt;CM40,CM40,IF(CM40=$AP$40,$AQ$6-SUM(CN11:CN38),0)))),0)</f>
        <v>0</v>
      </c>
      <c r="CO40" s="111">
        <f t="shared" ref="CO40:CO41" si="1171">CM40-CN40</f>
        <v>0</v>
      </c>
      <c r="CP40" s="111">
        <f t="shared" ref="CP40" si="1172">IF(FJ40&gt;0,IF(AND(CO38=0,CP38=0),IF(CO40&lt;=$AQ$6,IF(SUM(CP11:CP38)&lt;&gt;$AQ$6,CO40,0),$AQ$6),IF(CO38&lt;&gt;$AP$38,IF(AND(CO40&lt;$AQ$6,CP38&lt;$AQ$6),IF($AQ$6-SUM(CP11:CP38)&gt;CO40,CO40,$AQ$6-SUM(CP11:CP38)),$AQ$6-CP38),IF($AQ$6-SUM(CP11:CP38)&gt;CO40,CO40,IF(CO40=$AP$40,$AQ$6-SUM(CP11:CP38),0)))),0)</f>
        <v>0</v>
      </c>
      <c r="CQ40" s="111">
        <f t="shared" ref="CQ40:CQ41" si="1173">CO40-CP40</f>
        <v>0</v>
      </c>
      <c r="CR40" s="111">
        <f t="shared" ref="CR40" si="1174">IF(FL40&gt;0,IF(AND(CQ38=0,CR38=0),IF(CQ40&lt;=$AQ$6,IF(SUM(CR11:CR38)&lt;&gt;$AQ$6,CQ40,0),$AQ$6),IF(CQ38&lt;&gt;$AP$38,IF(AND(CQ40&lt;$AQ$6,CR38&lt;$AQ$6),IF($AQ$6-SUM(CR11:CR38)&gt;CQ40,CQ40,$AQ$6-SUM(CR11:CR38)),$AQ$6-CR38),IF($AQ$6-SUM(CR11:CR38)&gt;CQ40,CQ40,IF(CQ40=$AP$40,$AQ$6-SUM(CR11:CR38),0)))),0)</f>
        <v>0</v>
      </c>
      <c r="CS40" s="111">
        <f t="shared" ref="CS40:CS41" si="1175">CQ40-CR40</f>
        <v>0</v>
      </c>
      <c r="CT40" s="111">
        <f t="shared" ref="CT40" si="1176">IF(FN40&gt;0,IF(AND(CS38=0,CT38=0),IF(CS40&lt;=$AQ$6,IF(SUM(CT11:CT38)&lt;&gt;$AQ$6,CS40,0),$AQ$6),IF(CS38&lt;&gt;$AP$38,IF(AND(CS40&lt;$AQ$6,CT38&lt;$AQ$6),IF($AQ$6-SUM(CT11:CT38)&gt;CS40,CS40,$AQ$6-SUM(CT11:CT38)),$AQ$6-CT38),IF($AQ$6-SUM(CT11:CT38)&gt;CS40,CS40,IF(CS40=$AP$40,$AQ$6-SUM(CT11:CT38),0)))),0)</f>
        <v>0</v>
      </c>
      <c r="CU40" s="111">
        <f t="shared" ref="CU40:CU41" si="1177">CS40-CT40</f>
        <v>0</v>
      </c>
      <c r="CV40" s="111">
        <f t="shared" ref="CV40" si="1178">IF(FP40&gt;0,IF(AND(CU38=0,CV38=0),IF(CU40&lt;=$AQ$6,IF(SUM(CV11:CV38)&lt;&gt;$AQ$6,CU40,0),$AQ$6),IF(CU38&lt;&gt;$AP$38,IF(AND(CU40&lt;$AQ$6,CV38&lt;$AQ$6),IF($AQ$6-SUM(CV11:CV38)&gt;CU40,CU40,$AQ$6-SUM(CV11:CV38)),$AQ$6-CV38),IF($AQ$6-SUM(CV11:CV38)&gt;CU40,CU40,IF(CU40=$AP$40,$AQ$6-SUM(CV11:CV38),0)))),0)</f>
        <v>0</v>
      </c>
      <c r="CW40" s="111">
        <f t="shared" ref="CW40:CW41" si="1179">CU40-CV40</f>
        <v>0</v>
      </c>
      <c r="CX40" s="111">
        <f t="shared" ref="CX40" si="1180">IF(FR40&gt;0,IF(AND(CW38=0,CX38=0),IF(CW40&lt;=$AQ$6,IF(SUM(CX11:CX38)&lt;&gt;$AQ$6,CW40,0),$AQ$6),IF(CW38&lt;&gt;$AP$38,IF(AND(CW40&lt;$AQ$6,CX38&lt;$AQ$6),IF($AQ$6-SUM(CX11:CX38)&gt;CW40,CW40,$AQ$6-SUM(CX11:CX38)),$AQ$6-CX38),IF($AQ$6-SUM(CX11:CX38)&gt;CW40,CW40,IF(CW40=$AP$40,$AQ$6-SUM(CX11:CX38),0)))),0)</f>
        <v>0</v>
      </c>
      <c r="CY40" s="111">
        <f t="shared" ref="CY40:CY41" si="1181">CW40-CX40</f>
        <v>0</v>
      </c>
      <c r="CZ40" s="111">
        <f t="shared" ref="CZ40" si="1182">IF(FT40&gt;0,IF(AND(CY38=0,CZ38=0),IF(CY40&lt;=$AQ$6,IF(SUM(CZ11:CZ38)&lt;&gt;$AQ$6,CY40,0),$AQ$6),IF(CY38&lt;&gt;$AP$38,IF(AND(CY40&lt;$AQ$6,CZ38&lt;$AQ$6),IF($AQ$6-SUM(CZ11:CZ38)&gt;CY40,CY40,$AQ$6-SUM(CZ11:CZ38)),$AQ$6-CZ38),IF($AQ$6-SUM(CZ11:CZ38)&gt;CY40,CY40,IF(CY40=$AP$40,$AQ$6-SUM(CZ11:CZ38),0)))),0)</f>
        <v>0</v>
      </c>
      <c r="DA40" s="111">
        <f t="shared" ref="DA40:DA41" si="1183">CY40-CZ40</f>
        <v>0</v>
      </c>
      <c r="DB40" s="111">
        <f t="shared" ref="DB40" si="1184">IF(FV40&gt;0,IF(AND(DA38=0,DB38=0),IF(DA40&lt;=$AQ$6,IF(SUM(DB11:DB38)&lt;&gt;$AQ$6,DA40,0),$AQ$6),IF(DA38&lt;&gt;$AP$38,IF(AND(DA40&lt;$AQ$6,DB38&lt;$AQ$6),IF($AQ$6-SUM(DB11:DB38)&gt;DA40,DA40,$AQ$6-SUM(DB11:DB38)),$AQ$6-DB38),IF($AQ$6-SUM(DB11:DB38)&gt;DA40,DA40,IF(DA40=$AP$40,$AQ$6-SUM(DB11:DB38),0)))),0)</f>
        <v>0</v>
      </c>
      <c r="DC40" s="111">
        <f t="shared" ref="DC40:DC41" si="1185">DA40-DB40</f>
        <v>0</v>
      </c>
      <c r="DD40" s="111">
        <f t="shared" ref="DD40" si="1186">IF(FX40&gt;0,IF(AND(DC38=0,DD38=0),IF(DC40&lt;=$AQ$6,IF(SUM(DD11:DD38)&lt;&gt;$AQ$6,DC40,0),$AQ$6),IF(DC38&lt;&gt;$AP$38,IF(AND(DC40&lt;$AQ$6,DD38&lt;$AQ$6),IF($AQ$6-SUM(DD11:DD38)&gt;DC40,DC40,$AQ$6-SUM(DD11:DD38)),$AQ$6-DD38),IF($AQ$6-SUM(DD11:DD38)&gt;DC40,DC40,IF(DC40=$AP$40,$AQ$6-SUM(DD11:DD38),0)))),0)</f>
        <v>0</v>
      </c>
      <c r="DE40" s="111">
        <f t="shared" ref="DE40:DE41" si="1187">DC40-DD40</f>
        <v>0</v>
      </c>
      <c r="DF40" s="111">
        <f t="shared" ref="DF40" si="1188">IF(FZ40&gt;0,IF(AND(DE38=0,DF38=0),IF(DE40&lt;=$AQ$6,IF(SUM(DF11:DF38)&lt;&gt;$AQ$6,DE40,0),$AQ$6),IF(DE38&lt;&gt;$AP$38,IF(AND(DE40&lt;$AQ$6,DF38&lt;$AQ$6),IF($AQ$6-SUM(DF11:DF38)&gt;DE40,DE40,$AQ$6-SUM(DF11:DF38)),$AQ$6-DF38),IF($AQ$6-SUM(DF11:DF38)&gt;DE40,DE40,IF(DE40=$AP$40,$AQ$6-SUM(DF11:DF38),0)))),0)</f>
        <v>0</v>
      </c>
      <c r="DG40" s="111">
        <f t="shared" ref="DG40:DG41" si="1189">DE40-DF40</f>
        <v>0</v>
      </c>
      <c r="DH40" s="111">
        <f t="shared" ref="DH40" si="1190">IF(GB40&gt;0,IF(AND(DG38=0,DH38=0),IF(DG40&lt;=$AQ$6,IF(SUM(DH11:DH38)&lt;&gt;$AQ$6,DG40,0),$AQ$6),IF(DG38&lt;&gt;$AP$38,IF(AND(DG40&lt;$AQ$6,DH38&lt;$AQ$6),IF($AQ$6-SUM(DH11:DH38)&gt;DG40,DG40,$AQ$6-SUM(DH11:DH38)),$AQ$6-DH38),IF($AQ$6-SUM(DH11:DH38)&gt;DG40,DG40,IF(DG40=$AP$40,$AQ$6-SUM(DH11:DH38),0)))),0)</f>
        <v>0</v>
      </c>
      <c r="DI40" s="111">
        <f t="shared" ref="DI40:DI41" si="1191">DG40-DH40</f>
        <v>0</v>
      </c>
      <c r="DJ40" s="111">
        <f t="shared" ref="DJ40" si="1192">IF(GD40&gt;0,IF(AND(DI38=0,DJ38=0),IF(DI40&lt;=$AQ$6,IF(SUM(DJ11:DJ38)&lt;&gt;$AQ$6,DI40,0),$AQ$6),IF(DI38&lt;&gt;$AP$38,IF(AND(DI40&lt;$AQ$6,DJ38&lt;$AQ$6),IF($AQ$6-SUM(DJ11:DJ38)&gt;DI40,DI40,$AQ$6-SUM(DJ11:DJ38)),$AQ$6-DJ38),IF($AQ$6-SUM(DJ11:DJ38)&gt;DI40,DI40,IF(DI40=$AP$40,$AQ$6-SUM(DJ11:DJ38),0)))),0)</f>
        <v>0</v>
      </c>
      <c r="DL40" s="111">
        <f>'KALENDER PENDIDIKAN'!B112</f>
        <v>0</v>
      </c>
      <c r="DM40" s="111"/>
      <c r="DN40" s="111">
        <f>'KALENDER PENDIDIKAN'!C112</f>
        <v>0</v>
      </c>
      <c r="DO40" s="111"/>
      <c r="DP40" s="111">
        <f>'KALENDER PENDIDIKAN'!D112</f>
        <v>0</v>
      </c>
      <c r="DQ40" s="111"/>
      <c r="DR40" s="111">
        <f>'KALENDER PENDIDIKAN'!E112</f>
        <v>1</v>
      </c>
      <c r="DS40" s="111"/>
      <c r="DT40" s="111">
        <f>'KALENDER PENDIDIKAN'!F112</f>
        <v>1</v>
      </c>
      <c r="DU40" s="111"/>
      <c r="DV40" s="111">
        <f>'KALENDER PENDIDIKAN'!G112</f>
        <v>0</v>
      </c>
      <c r="DW40" s="111"/>
      <c r="DX40" s="111">
        <f>'KALENDER PENDIDIKAN'!H112</f>
        <v>0</v>
      </c>
      <c r="DY40" s="111"/>
      <c r="DZ40" s="111">
        <f>'KALENDER PENDIDIKAN'!I112</f>
        <v>1</v>
      </c>
      <c r="EA40" s="111"/>
      <c r="EB40" s="111">
        <f>'KALENDER PENDIDIKAN'!J112</f>
        <v>1</v>
      </c>
      <c r="EC40" s="111"/>
      <c r="ED40" s="111">
        <f>'KALENDER PENDIDIKAN'!K112</f>
        <v>1</v>
      </c>
      <c r="EE40" s="111"/>
      <c r="EF40" s="111">
        <f>'KALENDER PENDIDIKAN'!L112</f>
        <v>1</v>
      </c>
      <c r="EG40" s="111"/>
      <c r="EH40" s="111">
        <f>'KALENDER PENDIDIKAN'!M112</f>
        <v>0</v>
      </c>
      <c r="EI40" s="111"/>
      <c r="EJ40" s="111">
        <f>'KALENDER PENDIDIKAN'!N112</f>
        <v>1</v>
      </c>
      <c r="EK40" s="111"/>
      <c r="EL40" s="111">
        <f>'KALENDER PENDIDIKAN'!O112</f>
        <v>1</v>
      </c>
      <c r="EM40" s="111"/>
      <c r="EN40" s="111">
        <f>'KALENDER PENDIDIKAN'!P112</f>
        <v>0</v>
      </c>
      <c r="EO40" s="111"/>
      <c r="EP40" s="111">
        <f>'KALENDER PENDIDIKAN'!Q112</f>
        <v>1</v>
      </c>
      <c r="EQ40" s="111"/>
      <c r="ER40" s="111">
        <f>'KALENDER PENDIDIKAN'!R112</f>
        <v>1</v>
      </c>
      <c r="ES40" s="111"/>
      <c r="ET40" s="111">
        <f>'KALENDER PENDIDIKAN'!S112</f>
        <v>0</v>
      </c>
      <c r="EU40" s="111"/>
      <c r="EV40" s="111">
        <f>'KALENDER PENDIDIKAN'!T112</f>
        <v>0</v>
      </c>
      <c r="EW40" s="111"/>
      <c r="EX40" s="111">
        <f>'KALENDER PENDIDIKAN'!U112</f>
        <v>1</v>
      </c>
      <c r="EY40" s="111"/>
      <c r="EZ40" s="111">
        <f>'KALENDER PENDIDIKAN'!V112</f>
        <v>1</v>
      </c>
      <c r="FA40" s="111"/>
      <c r="FB40" s="111">
        <f>'KALENDER PENDIDIKAN'!W112</f>
        <v>1</v>
      </c>
      <c r="FC40" s="111"/>
      <c r="FD40" s="111">
        <f>'KALENDER PENDIDIKAN'!X112</f>
        <v>1</v>
      </c>
      <c r="FE40" s="111"/>
      <c r="FF40" s="111">
        <f>'KALENDER PENDIDIKAN'!Y112</f>
        <v>0</v>
      </c>
      <c r="FG40" s="111"/>
      <c r="FH40" s="111">
        <f>'KALENDER PENDIDIKAN'!Z112</f>
        <v>1</v>
      </c>
      <c r="FI40" s="111"/>
      <c r="FJ40" s="111">
        <f>'KALENDER PENDIDIKAN'!AA112</f>
        <v>1</v>
      </c>
      <c r="FK40" s="111"/>
      <c r="FL40" s="111">
        <f>'KALENDER PENDIDIKAN'!AB112</f>
        <v>1</v>
      </c>
      <c r="FM40" s="111"/>
      <c r="FN40" s="111">
        <f>'KALENDER PENDIDIKAN'!AC112</f>
        <v>1</v>
      </c>
      <c r="FO40" s="111"/>
      <c r="FP40" s="111">
        <f>'KALENDER PENDIDIKAN'!AD112</f>
        <v>0</v>
      </c>
      <c r="FQ40" s="111"/>
      <c r="FR40" s="111">
        <f>'KALENDER PENDIDIKAN'!AE112</f>
        <v>0</v>
      </c>
      <c r="FS40" s="111"/>
      <c r="FT40" s="111">
        <f>'KALENDER PENDIDIKAN'!AF112</f>
        <v>0</v>
      </c>
      <c r="FU40" s="111"/>
      <c r="FV40" s="111">
        <f>'KALENDER PENDIDIKAN'!AG112</f>
        <v>0</v>
      </c>
      <c r="FW40" s="111"/>
      <c r="FX40" s="111">
        <f>'KALENDER PENDIDIKAN'!AH112</f>
        <v>0</v>
      </c>
      <c r="FY40" s="111"/>
      <c r="FZ40" s="111">
        <f>'KALENDER PENDIDIKAN'!AI112</f>
        <v>0</v>
      </c>
      <c r="GA40" s="111"/>
      <c r="GB40" s="111">
        <f>'KALENDER PENDIDIKAN'!AJ112</f>
        <v>0</v>
      </c>
      <c r="GC40" s="111"/>
      <c r="GD40" s="111">
        <f>'KALENDER PENDIDIKAN'!AK112</f>
        <v>0</v>
      </c>
      <c r="GE40" s="111"/>
      <c r="GF40" s="111">
        <v>30</v>
      </c>
      <c r="GH40" s="103" t="str">
        <f t="shared" si="107"/>
        <v>Hide</v>
      </c>
    </row>
    <row r="41" spans="1:190" hidden="1" x14ac:dyDescent="0.35">
      <c r="A41" s="442" t="str">
        <f>PROTA!C38</f>
        <v/>
      </c>
      <c r="B41" s="442"/>
      <c r="C41" s="118" t="str">
        <f>PROTA!E38</f>
        <v/>
      </c>
      <c r="D41" s="132" t="str">
        <f t="shared" si="71"/>
        <v/>
      </c>
      <c r="E41" s="132" t="str">
        <f t="shared" si="72"/>
        <v/>
      </c>
      <c r="F41" s="132" t="str">
        <f t="shared" si="73"/>
        <v/>
      </c>
      <c r="G41" s="132" t="str">
        <f t="shared" si="74"/>
        <v/>
      </c>
      <c r="H41" s="132" t="str">
        <f t="shared" si="75"/>
        <v/>
      </c>
      <c r="I41" s="132" t="str">
        <f t="shared" si="76"/>
        <v/>
      </c>
      <c r="J41" s="132" t="str">
        <f t="shared" si="77"/>
        <v/>
      </c>
      <c r="K41" s="132" t="str">
        <f t="shared" si="78"/>
        <v/>
      </c>
      <c r="L41" s="132" t="str">
        <f t="shared" si="79"/>
        <v/>
      </c>
      <c r="M41" s="132" t="str">
        <f t="shared" si="80"/>
        <v/>
      </c>
      <c r="N41" s="132" t="str">
        <f t="shared" si="81"/>
        <v/>
      </c>
      <c r="O41" s="132" t="str">
        <f t="shared" si="82"/>
        <v/>
      </c>
      <c r="P41" s="132" t="str">
        <f t="shared" si="83"/>
        <v/>
      </c>
      <c r="Q41" s="132" t="str">
        <f t="shared" si="84"/>
        <v/>
      </c>
      <c r="R41" s="132" t="str">
        <f t="shared" si="85"/>
        <v/>
      </c>
      <c r="S41" s="132" t="str">
        <f t="shared" si="86"/>
        <v/>
      </c>
      <c r="T41" s="132" t="str">
        <f t="shared" si="87"/>
        <v/>
      </c>
      <c r="U41" s="132" t="str">
        <f t="shared" si="88"/>
        <v/>
      </c>
      <c r="V41" s="132" t="str">
        <f t="shared" si="89"/>
        <v/>
      </c>
      <c r="W41" s="132" t="str">
        <f t="shared" si="90"/>
        <v/>
      </c>
      <c r="X41" s="132" t="str">
        <f t="shared" si="91"/>
        <v/>
      </c>
      <c r="Y41" s="132" t="str">
        <f t="shared" si="92"/>
        <v/>
      </c>
      <c r="Z41" s="132" t="str">
        <f t="shared" si="93"/>
        <v/>
      </c>
      <c r="AA41" s="132" t="str">
        <f t="shared" si="94"/>
        <v/>
      </c>
      <c r="AB41" s="132" t="str">
        <f t="shared" si="95"/>
        <v/>
      </c>
      <c r="AC41" s="132" t="str">
        <f t="shared" si="96"/>
        <v/>
      </c>
      <c r="AD41" s="132" t="str">
        <f t="shared" si="97"/>
        <v/>
      </c>
      <c r="AE41" s="132" t="str">
        <f t="shared" si="98"/>
        <v/>
      </c>
      <c r="AF41" s="132" t="str">
        <f t="shared" si="99"/>
        <v/>
      </c>
      <c r="AG41" s="132" t="str">
        <f t="shared" si="100"/>
        <v/>
      </c>
      <c r="AH41" s="132" t="str">
        <f t="shared" si="101"/>
        <v/>
      </c>
      <c r="AI41" s="132" t="str">
        <f t="shared" si="102"/>
        <v/>
      </c>
      <c r="AJ41" s="132" t="str">
        <f t="shared" si="103"/>
        <v/>
      </c>
      <c r="AK41" s="132" t="str">
        <f t="shared" si="104"/>
        <v/>
      </c>
      <c r="AL41" s="132" t="str">
        <f t="shared" si="105"/>
        <v/>
      </c>
      <c r="AM41" s="132" t="str">
        <f t="shared" si="106"/>
        <v/>
      </c>
      <c r="AN41" s="40"/>
      <c r="AO41" s="21"/>
      <c r="AP41">
        <f t="shared" ref="AP41" si="1193">IF(C41="",0,C41)</f>
        <v>0</v>
      </c>
      <c r="AQ41" s="111">
        <f t="shared" ref="AQ41" si="1194">IF(C41="",0,C41)</f>
        <v>0</v>
      </c>
      <c r="AR41" s="111">
        <f>IF(DL41&gt;0,IF(AND(AQ40=0,AR40=0),IF(AQ41&lt;=$AQ$6,IF(SUM(AR11:AR40)&lt;&gt;$AQ$6,AQ41,0),$AQ$6),IF(AQ40&lt;&gt;$AP$40,IF(AND(AQ41&lt;$AQ$6,AR40&lt;$AQ$6),IF($AQ$6-SUM(AR11:AR40)&gt;AQ41,AQ41,$AQ$6-SUM(AR11:AR40)),$AQ$6-AR40),IF($AQ$6-SUM(AR11:AR40)&gt;AQ41,AQ41,IF(AQ41=$AP$41,$AQ$6-SUM(AR11:AR40),0)))),0)</f>
        <v>0</v>
      </c>
      <c r="AS41" s="111">
        <f t="shared" ref="AS41" si="1195">AQ41-AR41</f>
        <v>0</v>
      </c>
      <c r="AT41" s="111">
        <f t="shared" ref="AT41" si="1196">IF(DN41&gt;0,IF(AND(AS40=0,AT40=0),IF(AS41&lt;=$AQ$6,IF(SUM(AT11:AT40)&lt;&gt;$AQ$6,AS41,0),$AQ$6),IF(AS40&lt;&gt;$AP$40,IF(AND(AS41&lt;$AQ$6,AT40&lt;$AQ$6),IF($AQ$6-SUM(AT11:AT40)&gt;AS41,AS41,$AQ$6-SUM(AT11:AT40)),$AQ$6-AT40),IF($AQ$6-SUM(AT11:AT40)&gt;AS41,AS41,IF(AS41=$AP$41,$AQ$6-SUM(AT11:AT40),0)))),0)</f>
        <v>0</v>
      </c>
      <c r="AU41" s="111">
        <f t="shared" si="1125"/>
        <v>0</v>
      </c>
      <c r="AV41" s="111">
        <f t="shared" ref="AV41" si="1197">IF(DP41&gt;0,IF(AND(AU40=0,AV40=0),IF(AU41&lt;=$AQ$6,IF(SUM(AV11:AV40)&lt;&gt;$AQ$6,AU41,0),$AQ$6),IF(AU40&lt;&gt;$AP$40,IF(AND(AU41&lt;$AQ$6,AV40&lt;$AQ$6),IF($AQ$6-SUM(AV11:AV40)&gt;AU41,AU41,$AQ$6-SUM(AV11:AV40)),$AQ$6-AV40),IF($AQ$6-SUM(AV11:AV40)&gt;AU41,AU41,IF(AU41=$AP$41,$AQ$6-SUM(AV11:AV40),0)))),0)</f>
        <v>0</v>
      </c>
      <c r="AW41" s="111">
        <f t="shared" si="1127"/>
        <v>0</v>
      </c>
      <c r="AX41" s="111">
        <f t="shared" ref="AX41" si="1198">IF(DR41&gt;0,IF(AND(AW40=0,AX40=0),IF(AW41&lt;=$AQ$6,IF(SUM(AX11:AX40)&lt;&gt;$AQ$6,AW41,0),$AQ$6),IF(AW40&lt;&gt;$AP$40,IF(AND(AW41&lt;$AQ$6,AX40&lt;$AQ$6),IF($AQ$6-SUM(AX11:AX40)&gt;AW41,AW41,$AQ$6-SUM(AX11:AX40)),$AQ$6-AX40),IF($AQ$6-SUM(AX11:AX40)&gt;AW41,AW41,IF(AW41=$AP$41,$AQ$6-SUM(AX11:AX40),0)))),0)</f>
        <v>0</v>
      </c>
      <c r="AY41" s="111">
        <f t="shared" si="1129"/>
        <v>0</v>
      </c>
      <c r="AZ41" s="111">
        <f t="shared" ref="AZ41" si="1199">IF(DT41&gt;0,IF(AND(AY40=0,AZ40=0),IF(AY41&lt;=$AQ$6,IF(SUM(AZ11:AZ40)&lt;&gt;$AQ$6,AY41,0),$AQ$6),IF(AY40&lt;&gt;$AP$40,IF(AND(AY41&lt;$AQ$6,AZ40&lt;$AQ$6),IF($AQ$6-SUM(AZ11:AZ40)&gt;AY41,AY41,$AQ$6-SUM(AZ11:AZ40)),$AQ$6-AZ40),IF($AQ$6-SUM(AZ11:AZ40)&gt;AY41,AY41,IF(AY41=$AP$41,$AQ$6-SUM(AZ11:AZ40),0)))),0)</f>
        <v>0</v>
      </c>
      <c r="BA41" s="111">
        <f t="shared" si="1131"/>
        <v>0</v>
      </c>
      <c r="BB41" s="111">
        <f t="shared" ref="BB41" si="1200">IF(DV41&gt;0,IF(AND(BA40=0,BB40=0),IF(BA41&lt;=$AQ$6,IF(SUM(BB11:BB40)&lt;&gt;$AQ$6,BA41,0),$AQ$6),IF(BA40&lt;&gt;$AP$40,IF(AND(BA41&lt;$AQ$6,BB40&lt;$AQ$6),IF($AQ$6-SUM(BB11:BB40)&gt;BA41,BA41,$AQ$6-SUM(BB11:BB40)),$AQ$6-BB40),IF($AQ$6-SUM(BB11:BB40)&gt;BA41,BA41,IF(BA41=$AP$41,$AQ$6-SUM(BB11:BB40),0)))),0)</f>
        <v>0</v>
      </c>
      <c r="BC41" s="111">
        <f t="shared" si="1133"/>
        <v>0</v>
      </c>
      <c r="BD41" s="111">
        <f t="shared" ref="BD41" si="1201">IF(DX41&gt;0,IF(AND(BC40=0,BD40=0),IF(BC41&lt;=$AQ$6,IF(SUM(BD11:BD40)&lt;&gt;$AQ$6,BC41,0),$AQ$6),IF(BC40&lt;&gt;$AP$40,IF(AND(BC41&lt;$AQ$6,BD40&lt;$AQ$6),IF($AQ$6-SUM(BD11:BD40)&gt;BC41,BC41,$AQ$6-SUM(BD11:BD40)),$AQ$6-BD40),IF($AQ$6-SUM(BD11:BD40)&gt;BC41,BC41,IF(BC41=$AP$41,$AQ$6-SUM(BD11:BD40),0)))),0)</f>
        <v>0</v>
      </c>
      <c r="BE41" s="111">
        <f t="shared" si="1135"/>
        <v>0</v>
      </c>
      <c r="BF41" s="111">
        <f t="shared" ref="BF41" si="1202">IF(DZ41&gt;0,IF(AND(BE40=0,BF40=0),IF(BE41&lt;=$AQ$6,IF(SUM(BF11:BF40)&lt;&gt;$AQ$6,BE41,0),$AQ$6),IF(BE40&lt;&gt;$AP$40,IF(AND(BE41&lt;$AQ$6,BF40&lt;$AQ$6),IF($AQ$6-SUM(BF11:BF40)&gt;BE41,BE41,$AQ$6-SUM(BF11:BF40)),$AQ$6-BF40),IF($AQ$6-SUM(BF11:BF40)&gt;BE41,BE41,IF(BE41=$AP$41,$AQ$6-SUM(BF11:BF40),0)))),0)</f>
        <v>0</v>
      </c>
      <c r="BG41" s="111">
        <f t="shared" si="1137"/>
        <v>0</v>
      </c>
      <c r="BH41" s="111">
        <f t="shared" ref="BH41" si="1203">IF(EB41&gt;0,IF(AND(BG40=0,BH40=0),IF(BG41&lt;=$AQ$6,IF(SUM(BH11:BH40)&lt;&gt;$AQ$6,BG41,0),$AQ$6),IF(BG40&lt;&gt;$AP$40,IF(AND(BG41&lt;$AQ$6,BH40&lt;$AQ$6),IF($AQ$6-SUM(BH11:BH40)&gt;BG41,BG41,$AQ$6-SUM(BH11:BH40)),$AQ$6-BH40),IF($AQ$6-SUM(BH11:BH40)&gt;BG41,BG41,IF(BG41=$AP$41,$AQ$6-SUM(BH11:BH40),0)))),0)</f>
        <v>0</v>
      </c>
      <c r="BI41" s="111">
        <f t="shared" si="1139"/>
        <v>0</v>
      </c>
      <c r="BJ41" s="111">
        <f t="shared" ref="BJ41" si="1204">IF(ED41&gt;0,IF(AND(BI40=0,BJ40=0),IF(BI41&lt;=$AQ$6,IF(SUM(BJ11:BJ40)&lt;&gt;$AQ$6,BI41,0),$AQ$6),IF(BI40&lt;&gt;$AP$40,IF(AND(BI41&lt;$AQ$6,BJ40&lt;$AQ$6),IF($AQ$6-SUM(BJ11:BJ40)&gt;BI41,BI41,$AQ$6-SUM(BJ11:BJ40)),$AQ$6-BJ40),IF($AQ$6-SUM(BJ11:BJ40)&gt;BI41,BI41,IF(BI41=$AP$41,$AQ$6-SUM(BJ11:BJ40),0)))),0)</f>
        <v>0</v>
      </c>
      <c r="BK41" s="111">
        <f t="shared" si="1141"/>
        <v>0</v>
      </c>
      <c r="BL41" s="111">
        <f t="shared" ref="BL41" si="1205">IF(EF41&gt;0,IF(AND(BK40=0,BL40=0),IF(BK41&lt;=$AQ$6,IF(SUM(BL11:BL40)&lt;&gt;$AQ$6,BK41,0),$AQ$6),IF(BK40&lt;&gt;$AP$40,IF(AND(BK41&lt;$AQ$6,BL40&lt;$AQ$6),IF($AQ$6-SUM(BL11:BL40)&gt;BK41,BK41,$AQ$6-SUM(BL11:BL40)),$AQ$6-BL40),IF($AQ$6-SUM(BL11:BL40)&gt;BK41,BK41,IF(BK41=$AP$41,$AQ$6-SUM(BL11:BL40),0)))),0)</f>
        <v>0</v>
      </c>
      <c r="BM41" s="111">
        <f t="shared" si="1143"/>
        <v>0</v>
      </c>
      <c r="BN41" s="111">
        <f t="shared" ref="BN41" si="1206">IF(EH41&gt;0,IF(AND(BM40=0,BN40=0),IF(BM41&lt;=$AQ$6,IF(SUM(BN11:BN40)&lt;&gt;$AQ$6,BM41,0),$AQ$6),IF(BM40&lt;&gt;$AP$40,IF(AND(BM41&lt;$AQ$6,BN40&lt;$AQ$6),IF($AQ$6-SUM(BN11:BN40)&gt;BM41,BM41,$AQ$6-SUM(BN11:BN40)),$AQ$6-BN40),IF($AQ$6-SUM(BN11:BN40)&gt;BM41,BM41,IF(BM41=$AP$41,$AQ$6-SUM(BN11:BN40),0)))),0)</f>
        <v>0</v>
      </c>
      <c r="BO41" s="111">
        <f t="shared" si="1145"/>
        <v>0</v>
      </c>
      <c r="BP41" s="111">
        <f t="shared" ref="BP41" si="1207">IF(EJ41&gt;0,IF(AND(BO40=0,BP40=0),IF(BO41&lt;=$AQ$6,IF(SUM(BP11:BP40)&lt;&gt;$AQ$6,BO41,0),$AQ$6),IF(BO40&lt;&gt;$AP$40,IF(AND(BO41&lt;$AQ$6,BP40&lt;$AQ$6),IF($AQ$6-SUM(BP11:BP40)&gt;BO41,BO41,$AQ$6-SUM(BP11:BP40)),$AQ$6-BP40),IF($AQ$6-SUM(BP11:BP40)&gt;BO41,BO41,IF(BO41=$AP$41,$AQ$6-SUM(BP11:BP40),0)))),0)</f>
        <v>0</v>
      </c>
      <c r="BQ41" s="111">
        <f t="shared" si="1147"/>
        <v>0</v>
      </c>
      <c r="BR41" s="111">
        <f t="shared" ref="BR41" si="1208">IF(EL41&gt;0,IF(AND(BQ40=0,BR40=0),IF(BQ41&lt;=$AQ$6,IF(SUM(BR11:BR40)&lt;&gt;$AQ$6,BQ41,0),$AQ$6),IF(BQ40&lt;&gt;$AP$40,IF(AND(BQ41&lt;$AQ$6,BR40&lt;$AQ$6),IF($AQ$6-SUM(BR11:BR40)&gt;BQ41,BQ41,$AQ$6-SUM(BR11:BR40)),$AQ$6-BR40),IF($AQ$6-SUM(BR11:BR40)&gt;BQ41,BQ41,IF(BQ41=$AP$41,$AQ$6-SUM(BR11:BR40),0)))),0)</f>
        <v>0</v>
      </c>
      <c r="BS41" s="111">
        <f t="shared" si="1149"/>
        <v>0</v>
      </c>
      <c r="BT41" s="111">
        <f t="shared" ref="BT41" si="1209">IF(EN41&gt;0,IF(AND(BS40=0,BT40=0),IF(BS41&lt;=$AQ$6,IF(SUM(BT11:BT40)&lt;&gt;$AQ$6,BS41,0),$AQ$6),IF(BS40&lt;&gt;$AP$40,IF(AND(BS41&lt;$AQ$6,BT40&lt;$AQ$6),IF($AQ$6-SUM(BT11:BT40)&gt;BS41,BS41,$AQ$6-SUM(BT11:BT40)),$AQ$6-BT40),IF($AQ$6-SUM(BT11:BT40)&gt;BS41,BS41,IF(BS41=$AP$41,$AQ$6-SUM(BT11:BT40),0)))),0)</f>
        <v>0</v>
      </c>
      <c r="BU41" s="111">
        <f t="shared" si="1151"/>
        <v>0</v>
      </c>
      <c r="BV41" s="111">
        <f t="shared" ref="BV41" si="1210">IF(EP41&gt;0,IF(AND(BU40=0,BV40=0),IF(BU41&lt;=$AQ$6,IF(SUM(BV11:BV40)&lt;&gt;$AQ$6,BU41,0),$AQ$6),IF(BU40&lt;&gt;$AP$40,IF(AND(BU41&lt;$AQ$6,BV40&lt;$AQ$6),IF($AQ$6-SUM(BV11:BV40)&gt;BU41,BU41,$AQ$6-SUM(BV11:BV40)),$AQ$6-BV40),IF($AQ$6-SUM(BV11:BV40)&gt;BU41,BU41,IF(BU41=$AP$41,$AQ$6-SUM(BV11:BV40),0)))),0)</f>
        <v>0</v>
      </c>
      <c r="BW41" s="111">
        <f t="shared" si="1153"/>
        <v>0</v>
      </c>
      <c r="BX41" s="111">
        <f t="shared" ref="BX41" si="1211">IF(ER41&gt;0,IF(AND(BW40=0,BX40=0),IF(BW41&lt;=$AQ$6,IF(SUM(BX11:BX40)&lt;&gt;$AQ$6,BW41,0),$AQ$6),IF(BW40&lt;&gt;$AP$40,IF(AND(BW41&lt;$AQ$6,BX40&lt;$AQ$6),IF($AQ$6-SUM(BX11:BX40)&gt;BW41,BW41,$AQ$6-SUM(BX11:BX40)),$AQ$6-BX40),IF($AQ$6-SUM(BX11:BX40)&gt;BW41,BW41,IF(BW41=$AP$41,$AQ$6-SUM(BX11:BX40),0)))),0)</f>
        <v>0</v>
      </c>
      <c r="BY41" s="111">
        <f t="shared" si="1155"/>
        <v>0</v>
      </c>
      <c r="BZ41" s="111">
        <f t="shared" ref="BZ41" si="1212">IF(ET41&gt;0,IF(AND(BY40=0,BZ40=0),IF(BY41&lt;=$AQ$6,IF(SUM(BZ11:BZ40)&lt;&gt;$AQ$6,BY41,0),$AQ$6),IF(BY40&lt;&gt;$AP$40,IF(AND(BY41&lt;$AQ$6,BZ40&lt;$AQ$6),IF($AQ$6-SUM(BZ11:BZ40)&gt;BY41,BY41,$AQ$6-SUM(BZ11:BZ40)),$AQ$6-BZ40),IF($AQ$6-SUM(BZ11:BZ40)&gt;BY41,BY41,IF(BY41=$AP$41,$AQ$6-SUM(BZ11:BZ40),0)))),0)</f>
        <v>0</v>
      </c>
      <c r="CA41" s="111">
        <f t="shared" si="1157"/>
        <v>0</v>
      </c>
      <c r="CB41" s="111">
        <f t="shared" ref="CB41" si="1213">IF(EV41&gt;0,IF(AND(CA40=0,CB40=0),IF(CA41&lt;=$AQ$6,IF(SUM(CB11:CB40)&lt;&gt;$AQ$6,CA41,0),$AQ$6),IF(CA40&lt;&gt;$AP$40,IF(AND(CA41&lt;$AQ$6,CB40&lt;$AQ$6),IF($AQ$6-SUM(CB11:CB40)&gt;CA41,CA41,$AQ$6-SUM(CB11:CB40)),$AQ$6-CB40),IF($AQ$6-SUM(CB11:CB40)&gt;CA41,CA41,IF(CA41=$AP$41,$AQ$6-SUM(CB11:CB40),0)))),0)</f>
        <v>0</v>
      </c>
      <c r="CC41" s="111">
        <f t="shared" si="1159"/>
        <v>0</v>
      </c>
      <c r="CD41" s="111">
        <f t="shared" ref="CD41" si="1214">IF(EX41&gt;0,IF(AND(CC40=0,CD40=0),IF(CC41&lt;=$AQ$6,IF(SUM(CD11:CD40)&lt;&gt;$AQ$6,CC41,0),$AQ$6),IF(CC40&lt;&gt;$AP$40,IF(AND(CC41&lt;$AQ$6,CD40&lt;$AQ$6),IF($AQ$6-SUM(CD11:CD40)&gt;CC41,CC41,$AQ$6-SUM(CD11:CD40)),$AQ$6-CD40),IF($AQ$6-SUM(CD11:CD40)&gt;CC41,CC41,IF(CC41=$AP$41,$AQ$6-SUM(CD11:CD40),0)))),0)</f>
        <v>0</v>
      </c>
      <c r="CE41" s="111">
        <f t="shared" si="1161"/>
        <v>0</v>
      </c>
      <c r="CF41" s="111">
        <f t="shared" ref="CF41" si="1215">IF(EZ41&gt;0,IF(AND(CE40=0,CF40=0),IF(CE41&lt;=$AQ$6,IF(SUM(CF11:CF40)&lt;&gt;$AQ$6,CE41,0),$AQ$6),IF(CE40&lt;&gt;$AP$40,IF(AND(CE41&lt;$AQ$6,CF40&lt;$AQ$6),IF($AQ$6-SUM(CF11:CF40)&gt;CE41,CE41,$AQ$6-SUM(CF11:CF40)),$AQ$6-CF40),IF($AQ$6-SUM(CF11:CF40)&gt;CE41,CE41,IF(CE41=$AP$41,$AQ$6-SUM(CF11:CF40),0)))),0)</f>
        <v>0</v>
      </c>
      <c r="CG41" s="111">
        <f t="shared" si="1163"/>
        <v>0</v>
      </c>
      <c r="CH41" s="111">
        <f t="shared" ref="CH41" si="1216">IF(FB41&gt;0,IF(AND(CG40=0,CH40=0),IF(CG41&lt;=$AQ$6,IF(SUM(CH11:CH40)&lt;&gt;$AQ$6,CG41,0),$AQ$6),IF(CG40&lt;&gt;$AP$40,IF(AND(CG41&lt;$AQ$6,CH40&lt;$AQ$6),IF($AQ$6-SUM(CH11:CH40)&gt;CG41,CG41,$AQ$6-SUM(CH11:CH40)),$AQ$6-CH40),IF($AQ$6-SUM(CH11:CH40)&gt;CG41,CG41,IF(CG41=$AP$41,$AQ$6-SUM(CH11:CH40),0)))),0)</f>
        <v>0</v>
      </c>
      <c r="CI41" s="111">
        <f t="shared" si="1165"/>
        <v>0</v>
      </c>
      <c r="CJ41" s="111">
        <f t="shared" ref="CJ41" si="1217">IF(FD41&gt;0,IF(AND(CI40=0,CJ40=0),IF(CI41&lt;=$AQ$6,IF(SUM(CJ11:CJ40)&lt;&gt;$AQ$6,CI41,0),$AQ$6),IF(CI40&lt;&gt;$AP$40,IF(AND(CI41&lt;$AQ$6,CJ40&lt;$AQ$6),IF($AQ$6-SUM(CJ11:CJ40)&gt;CI41,CI41,$AQ$6-SUM(CJ11:CJ40)),$AQ$6-CJ40),IF($AQ$6-SUM(CJ11:CJ40)&gt;CI41,CI41,IF(CI41=$AP$41,$AQ$6-SUM(CJ11:CJ40),0)))),0)</f>
        <v>0</v>
      </c>
      <c r="CK41" s="111">
        <f t="shared" si="1167"/>
        <v>0</v>
      </c>
      <c r="CL41" s="111">
        <f t="shared" ref="CL41" si="1218">IF(FF41&gt;0,IF(AND(CK40=0,CL40=0),IF(CK41&lt;=$AQ$6,IF(SUM(CL11:CL40)&lt;&gt;$AQ$6,CK41,0),$AQ$6),IF(CK40&lt;&gt;$AP$40,IF(AND(CK41&lt;$AQ$6,CL40&lt;$AQ$6),IF($AQ$6-SUM(CL11:CL40)&gt;CK41,CK41,$AQ$6-SUM(CL11:CL40)),$AQ$6-CL40),IF($AQ$6-SUM(CL11:CL40)&gt;CK41,CK41,IF(CK41=$AP$41,$AQ$6-SUM(CL11:CL40),0)))),0)</f>
        <v>0</v>
      </c>
      <c r="CM41" s="111">
        <f t="shared" si="1169"/>
        <v>0</v>
      </c>
      <c r="CN41" s="111">
        <f t="shared" ref="CN41" si="1219">IF(FH41&gt;0,IF(AND(CM40=0,CN40=0),IF(CM41&lt;=$AQ$6,IF(SUM(CN11:CN40)&lt;&gt;$AQ$6,CM41,0),$AQ$6),IF(CM40&lt;&gt;$AP$40,IF(AND(CM41&lt;$AQ$6,CN40&lt;$AQ$6),IF($AQ$6-SUM(CN11:CN40)&gt;CM41,CM41,$AQ$6-SUM(CN11:CN40)),$AQ$6-CN40),IF($AQ$6-SUM(CN11:CN40)&gt;CM41,CM41,IF(CM41=$AP$41,$AQ$6-SUM(CN11:CN40),0)))),0)</f>
        <v>0</v>
      </c>
      <c r="CO41" s="111">
        <f t="shared" si="1171"/>
        <v>0</v>
      </c>
      <c r="CP41" s="111">
        <f t="shared" ref="CP41" si="1220">IF(FJ41&gt;0,IF(AND(CO40=0,CP40=0),IF(CO41&lt;=$AQ$6,IF(SUM(CP11:CP40)&lt;&gt;$AQ$6,CO41,0),$AQ$6),IF(CO40&lt;&gt;$AP$40,IF(AND(CO41&lt;$AQ$6,CP40&lt;$AQ$6),IF($AQ$6-SUM(CP11:CP40)&gt;CO41,CO41,$AQ$6-SUM(CP11:CP40)),$AQ$6-CP40),IF($AQ$6-SUM(CP11:CP40)&gt;CO41,CO41,IF(CO41=$AP$41,$AQ$6-SUM(CP11:CP40),0)))),0)</f>
        <v>0</v>
      </c>
      <c r="CQ41" s="111">
        <f t="shared" si="1173"/>
        <v>0</v>
      </c>
      <c r="CR41" s="111">
        <f t="shared" ref="CR41" si="1221">IF(FL41&gt;0,IF(AND(CQ40=0,CR40=0),IF(CQ41&lt;=$AQ$6,IF(SUM(CR11:CR40)&lt;&gt;$AQ$6,CQ41,0),$AQ$6),IF(CQ40&lt;&gt;$AP$40,IF(AND(CQ41&lt;$AQ$6,CR40&lt;$AQ$6),IF($AQ$6-SUM(CR11:CR40)&gt;CQ41,CQ41,$AQ$6-SUM(CR11:CR40)),$AQ$6-CR40),IF($AQ$6-SUM(CR11:CR40)&gt;CQ41,CQ41,IF(CQ41=$AP$41,$AQ$6-SUM(CR11:CR40),0)))),0)</f>
        <v>0</v>
      </c>
      <c r="CS41" s="111">
        <f t="shared" si="1175"/>
        <v>0</v>
      </c>
      <c r="CT41" s="111">
        <f t="shared" ref="CT41" si="1222">IF(FN41&gt;0,IF(AND(CS40=0,CT40=0),IF(CS41&lt;=$AQ$6,IF(SUM(CT11:CT40)&lt;&gt;$AQ$6,CS41,0),$AQ$6),IF(CS40&lt;&gt;$AP$40,IF(AND(CS41&lt;$AQ$6,CT40&lt;$AQ$6),IF($AQ$6-SUM(CT11:CT40)&gt;CS41,CS41,$AQ$6-SUM(CT11:CT40)),$AQ$6-CT40),IF($AQ$6-SUM(CT11:CT40)&gt;CS41,CS41,IF(CS41=$AP$41,$AQ$6-SUM(CT11:CT40),0)))),0)</f>
        <v>0</v>
      </c>
      <c r="CU41" s="111">
        <f t="shared" si="1177"/>
        <v>0</v>
      </c>
      <c r="CV41" s="111">
        <f t="shared" ref="CV41" si="1223">IF(FP41&gt;0,IF(AND(CU40=0,CV40=0),IF(CU41&lt;=$AQ$6,IF(SUM(CV11:CV40)&lt;&gt;$AQ$6,CU41,0),$AQ$6),IF(CU40&lt;&gt;$AP$40,IF(AND(CU41&lt;$AQ$6,CV40&lt;$AQ$6),IF($AQ$6-SUM(CV11:CV40)&gt;CU41,CU41,$AQ$6-SUM(CV11:CV40)),$AQ$6-CV40),IF($AQ$6-SUM(CV11:CV40)&gt;CU41,CU41,IF(CU41=$AP$41,$AQ$6-SUM(CV11:CV40),0)))),0)</f>
        <v>0</v>
      </c>
      <c r="CW41" s="111">
        <f t="shared" si="1179"/>
        <v>0</v>
      </c>
      <c r="CX41" s="111">
        <f t="shared" ref="CX41" si="1224">IF(FR41&gt;0,IF(AND(CW40=0,CX40=0),IF(CW41&lt;=$AQ$6,IF(SUM(CX11:CX40)&lt;&gt;$AQ$6,CW41,0),$AQ$6),IF(CW40&lt;&gt;$AP$40,IF(AND(CW41&lt;$AQ$6,CX40&lt;$AQ$6),IF($AQ$6-SUM(CX11:CX40)&gt;CW41,CW41,$AQ$6-SUM(CX11:CX40)),$AQ$6-CX40),IF($AQ$6-SUM(CX11:CX40)&gt;CW41,CW41,IF(CW41=$AP$41,$AQ$6-SUM(CX11:CX40),0)))),0)</f>
        <v>0</v>
      </c>
      <c r="CY41" s="111">
        <f t="shared" si="1181"/>
        <v>0</v>
      </c>
      <c r="CZ41" s="111">
        <f t="shared" ref="CZ41" si="1225">IF(FT41&gt;0,IF(AND(CY40=0,CZ40=0),IF(CY41&lt;=$AQ$6,IF(SUM(CZ11:CZ40)&lt;&gt;$AQ$6,CY41,0),$AQ$6),IF(CY40&lt;&gt;$AP$40,IF(AND(CY41&lt;$AQ$6,CZ40&lt;$AQ$6),IF($AQ$6-SUM(CZ11:CZ40)&gt;CY41,CY41,$AQ$6-SUM(CZ11:CZ40)),$AQ$6-CZ40),IF($AQ$6-SUM(CZ11:CZ40)&gt;CY41,CY41,IF(CY41=$AP$41,$AQ$6-SUM(CZ11:CZ40),0)))),0)</f>
        <v>0</v>
      </c>
      <c r="DA41" s="111">
        <f t="shared" si="1183"/>
        <v>0</v>
      </c>
      <c r="DB41" s="111">
        <f t="shared" ref="DB41" si="1226">IF(FV41&gt;0,IF(AND(DA40=0,DB40=0),IF(DA41&lt;=$AQ$6,IF(SUM(DB11:DB40)&lt;&gt;$AQ$6,DA41,0),$AQ$6),IF(DA40&lt;&gt;$AP$40,IF(AND(DA41&lt;$AQ$6,DB40&lt;$AQ$6),IF($AQ$6-SUM(DB11:DB40)&gt;DA41,DA41,$AQ$6-SUM(DB11:DB40)),$AQ$6-DB40),IF($AQ$6-SUM(DB11:DB40)&gt;DA41,DA41,IF(DA41=$AP$41,$AQ$6-SUM(DB11:DB40),0)))),0)</f>
        <v>0</v>
      </c>
      <c r="DC41" s="111">
        <f t="shared" si="1185"/>
        <v>0</v>
      </c>
      <c r="DD41" s="111">
        <f t="shared" ref="DD41" si="1227">IF(FX41&gt;0,IF(AND(DC40=0,DD40=0),IF(DC41&lt;=$AQ$6,IF(SUM(DD11:DD40)&lt;&gt;$AQ$6,DC41,0),$AQ$6),IF(DC40&lt;&gt;$AP$40,IF(AND(DC41&lt;$AQ$6,DD40&lt;$AQ$6),IF($AQ$6-SUM(DD11:DD40)&gt;DC41,DC41,$AQ$6-SUM(DD11:DD40)),$AQ$6-DD40),IF($AQ$6-SUM(DD11:DD40)&gt;DC41,DC41,IF(DC41=$AP$41,$AQ$6-SUM(DD11:DD40),0)))),0)</f>
        <v>0</v>
      </c>
      <c r="DE41" s="111">
        <f t="shared" si="1187"/>
        <v>0</v>
      </c>
      <c r="DF41" s="111">
        <f t="shared" ref="DF41" si="1228">IF(FZ41&gt;0,IF(AND(DE40=0,DF40=0),IF(DE41&lt;=$AQ$6,IF(SUM(DF11:DF40)&lt;&gt;$AQ$6,DE41,0),$AQ$6),IF(DE40&lt;&gt;$AP$40,IF(AND(DE41&lt;$AQ$6,DF40&lt;$AQ$6),IF($AQ$6-SUM(DF11:DF40)&gt;DE41,DE41,$AQ$6-SUM(DF11:DF40)),$AQ$6-DF40),IF($AQ$6-SUM(DF11:DF40)&gt;DE41,DE41,IF(DE41=$AP$41,$AQ$6-SUM(DF11:DF40),0)))),0)</f>
        <v>0</v>
      </c>
      <c r="DG41" s="111">
        <f t="shared" si="1189"/>
        <v>0</v>
      </c>
      <c r="DH41" s="111">
        <f t="shared" ref="DH41" si="1229">IF(GB41&gt;0,IF(AND(DG40=0,DH40=0),IF(DG41&lt;=$AQ$6,IF(SUM(DH11:DH40)&lt;&gt;$AQ$6,DG41,0),$AQ$6),IF(DG40&lt;&gt;$AP$40,IF(AND(DG41&lt;$AQ$6,DH40&lt;$AQ$6),IF($AQ$6-SUM(DH11:DH40)&gt;DG41,DG41,$AQ$6-SUM(DH11:DH40)),$AQ$6-DH40),IF($AQ$6-SUM(DH11:DH40)&gt;DG41,DG41,IF(DG41=$AP$41,$AQ$6-SUM(DH11:DH40),0)))),0)</f>
        <v>0</v>
      </c>
      <c r="DI41" s="111">
        <f t="shared" si="1191"/>
        <v>0</v>
      </c>
      <c r="DJ41" s="111">
        <f t="shared" ref="DJ41" si="1230">IF(GD41&gt;0,IF(AND(DI40=0,DJ40=0),IF(DI41&lt;=$AQ$6,IF(SUM(DJ11:DJ40)&lt;&gt;$AQ$6,DI41,0),$AQ$6),IF(DI40&lt;&gt;$AP$40,IF(AND(DI41&lt;$AQ$6,DJ40&lt;$AQ$6),IF($AQ$6-SUM(DJ11:DJ40)&gt;DI41,DI41,$AQ$6-SUM(DJ11:DJ40)),$AQ$6-DJ40),IF($AQ$6-SUM(DJ11:DJ40)&gt;DI41,DI41,IF(DI41=$AP$41,$AQ$6-SUM(DJ11:DJ40),0)))),0)</f>
        <v>0</v>
      </c>
      <c r="DL41" s="111">
        <f>'KALENDER PENDIDIKAN'!B113</f>
        <v>0</v>
      </c>
      <c r="DM41" s="111"/>
      <c r="DN41" s="111">
        <f>'KALENDER PENDIDIKAN'!C113</f>
        <v>0</v>
      </c>
      <c r="DO41" s="111"/>
      <c r="DP41" s="111">
        <f>'KALENDER PENDIDIKAN'!D113</f>
        <v>0</v>
      </c>
      <c r="DQ41" s="111"/>
      <c r="DR41" s="111">
        <f>'KALENDER PENDIDIKAN'!E113</f>
        <v>1</v>
      </c>
      <c r="DS41" s="111"/>
      <c r="DT41" s="111">
        <f>'KALENDER PENDIDIKAN'!F113</f>
        <v>1</v>
      </c>
      <c r="DU41" s="111"/>
      <c r="DV41" s="111">
        <f>'KALENDER PENDIDIKAN'!G113</f>
        <v>0</v>
      </c>
      <c r="DW41" s="111"/>
      <c r="DX41" s="111">
        <f>'KALENDER PENDIDIKAN'!H113</f>
        <v>0</v>
      </c>
      <c r="DY41" s="111"/>
      <c r="DZ41" s="111">
        <f>'KALENDER PENDIDIKAN'!I113</f>
        <v>1</v>
      </c>
      <c r="EA41" s="111"/>
      <c r="EB41" s="111">
        <f>'KALENDER PENDIDIKAN'!J113</f>
        <v>1</v>
      </c>
      <c r="EC41" s="111"/>
      <c r="ED41" s="111">
        <f>'KALENDER PENDIDIKAN'!K113</f>
        <v>1</v>
      </c>
      <c r="EE41" s="111"/>
      <c r="EF41" s="111">
        <f>'KALENDER PENDIDIKAN'!L113</f>
        <v>1</v>
      </c>
      <c r="EG41" s="111"/>
      <c r="EH41" s="111">
        <f>'KALENDER PENDIDIKAN'!M113</f>
        <v>0</v>
      </c>
      <c r="EI41" s="111"/>
      <c r="EJ41" s="111">
        <f>'KALENDER PENDIDIKAN'!N113</f>
        <v>1</v>
      </c>
      <c r="EK41" s="111"/>
      <c r="EL41" s="111">
        <f>'KALENDER PENDIDIKAN'!O113</f>
        <v>1</v>
      </c>
      <c r="EM41" s="111"/>
      <c r="EN41" s="111">
        <f>'KALENDER PENDIDIKAN'!P113</f>
        <v>0</v>
      </c>
      <c r="EO41" s="111"/>
      <c r="EP41" s="111">
        <f>'KALENDER PENDIDIKAN'!Q113</f>
        <v>1</v>
      </c>
      <c r="EQ41" s="111"/>
      <c r="ER41" s="111">
        <f>'KALENDER PENDIDIKAN'!R113</f>
        <v>1</v>
      </c>
      <c r="ES41" s="111"/>
      <c r="ET41" s="111">
        <f>'KALENDER PENDIDIKAN'!S113</f>
        <v>0</v>
      </c>
      <c r="EU41" s="111"/>
      <c r="EV41" s="111">
        <f>'KALENDER PENDIDIKAN'!T113</f>
        <v>0</v>
      </c>
      <c r="EW41" s="111"/>
      <c r="EX41" s="111">
        <f>'KALENDER PENDIDIKAN'!U113</f>
        <v>1</v>
      </c>
      <c r="EY41" s="111"/>
      <c r="EZ41" s="111">
        <f>'KALENDER PENDIDIKAN'!V113</f>
        <v>1</v>
      </c>
      <c r="FA41" s="111"/>
      <c r="FB41" s="111">
        <f>'KALENDER PENDIDIKAN'!W113</f>
        <v>1</v>
      </c>
      <c r="FC41" s="111"/>
      <c r="FD41" s="111">
        <f>'KALENDER PENDIDIKAN'!X113</f>
        <v>1</v>
      </c>
      <c r="FE41" s="111"/>
      <c r="FF41" s="111">
        <f>'KALENDER PENDIDIKAN'!Y113</f>
        <v>0</v>
      </c>
      <c r="FG41" s="111"/>
      <c r="FH41" s="111">
        <f>'KALENDER PENDIDIKAN'!Z113</f>
        <v>1</v>
      </c>
      <c r="FI41" s="111"/>
      <c r="FJ41" s="111">
        <f>'KALENDER PENDIDIKAN'!AA113</f>
        <v>1</v>
      </c>
      <c r="FK41" s="111"/>
      <c r="FL41" s="111">
        <f>'KALENDER PENDIDIKAN'!AB113</f>
        <v>1</v>
      </c>
      <c r="FM41" s="111"/>
      <c r="FN41" s="111">
        <f>'KALENDER PENDIDIKAN'!AC113</f>
        <v>1</v>
      </c>
      <c r="FO41" s="111"/>
      <c r="FP41" s="111">
        <f>'KALENDER PENDIDIKAN'!AD113</f>
        <v>0</v>
      </c>
      <c r="FQ41" s="111"/>
      <c r="FR41" s="111">
        <f>'KALENDER PENDIDIKAN'!AE113</f>
        <v>0</v>
      </c>
      <c r="FS41" s="111"/>
      <c r="FT41" s="111">
        <f>'KALENDER PENDIDIKAN'!AF113</f>
        <v>0</v>
      </c>
      <c r="FU41" s="111"/>
      <c r="FV41" s="111">
        <f>'KALENDER PENDIDIKAN'!AG113</f>
        <v>0</v>
      </c>
      <c r="FW41" s="111"/>
      <c r="FX41" s="111">
        <f>'KALENDER PENDIDIKAN'!AH113</f>
        <v>0</v>
      </c>
      <c r="FY41" s="111"/>
      <c r="FZ41" s="111">
        <f>'KALENDER PENDIDIKAN'!AI113</f>
        <v>0</v>
      </c>
      <c r="GA41" s="111"/>
      <c r="GB41" s="111">
        <f>'KALENDER PENDIDIKAN'!AJ113</f>
        <v>0</v>
      </c>
      <c r="GC41" s="111"/>
      <c r="GD41" s="111">
        <f>'KALENDER PENDIDIKAN'!AK113</f>
        <v>0</v>
      </c>
      <c r="GE41" s="111"/>
      <c r="GF41" s="111">
        <v>31</v>
      </c>
      <c r="GH41" s="103" t="str">
        <f t="shared" si="107"/>
        <v>Hide</v>
      </c>
    </row>
    <row r="42" spans="1:190" hidden="1" x14ac:dyDescent="0.35">
      <c r="A42" s="118"/>
      <c r="B42" s="118"/>
      <c r="C42" s="118"/>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40"/>
      <c r="AO42" s="2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L42" s="111">
        <f>'KALENDER PENDIDIKAN'!B114</f>
        <v>0</v>
      </c>
      <c r="DM42" s="111"/>
      <c r="DN42" s="111">
        <f>'KALENDER PENDIDIKAN'!C114</f>
        <v>0</v>
      </c>
      <c r="DO42" s="111"/>
      <c r="DP42" s="111">
        <f>'KALENDER PENDIDIKAN'!D114</f>
        <v>0</v>
      </c>
      <c r="DQ42" s="111"/>
      <c r="DR42" s="111">
        <f>'KALENDER PENDIDIKAN'!E114</f>
        <v>1</v>
      </c>
      <c r="DS42" s="111"/>
      <c r="DT42" s="111">
        <f>'KALENDER PENDIDIKAN'!F114</f>
        <v>1</v>
      </c>
      <c r="DU42" s="111"/>
      <c r="DV42" s="111">
        <f>'KALENDER PENDIDIKAN'!G114</f>
        <v>0</v>
      </c>
      <c r="DW42" s="111"/>
      <c r="DX42" s="111">
        <f>'KALENDER PENDIDIKAN'!H114</f>
        <v>0</v>
      </c>
      <c r="DY42" s="111"/>
      <c r="DZ42" s="111">
        <f>'KALENDER PENDIDIKAN'!I114</f>
        <v>1</v>
      </c>
      <c r="EA42" s="111"/>
      <c r="EB42" s="111">
        <f>'KALENDER PENDIDIKAN'!J114</f>
        <v>1</v>
      </c>
      <c r="EC42" s="111"/>
      <c r="ED42" s="111">
        <f>'KALENDER PENDIDIKAN'!K114</f>
        <v>1</v>
      </c>
      <c r="EE42" s="111"/>
      <c r="EF42" s="111">
        <f>'KALENDER PENDIDIKAN'!L114</f>
        <v>1</v>
      </c>
      <c r="EG42" s="111"/>
      <c r="EH42" s="111">
        <f>'KALENDER PENDIDIKAN'!M114</f>
        <v>0</v>
      </c>
      <c r="EI42" s="111"/>
      <c r="EJ42" s="111">
        <f>'KALENDER PENDIDIKAN'!N114</f>
        <v>1</v>
      </c>
      <c r="EK42" s="111"/>
      <c r="EL42" s="111">
        <f>'KALENDER PENDIDIKAN'!O114</f>
        <v>1</v>
      </c>
      <c r="EM42" s="111"/>
      <c r="EN42" s="111">
        <f>'KALENDER PENDIDIKAN'!P114</f>
        <v>0</v>
      </c>
      <c r="EO42" s="111"/>
      <c r="EP42" s="111">
        <f>'KALENDER PENDIDIKAN'!Q114</f>
        <v>1</v>
      </c>
      <c r="EQ42" s="111"/>
      <c r="ER42" s="111">
        <f>'KALENDER PENDIDIKAN'!R114</f>
        <v>1</v>
      </c>
      <c r="ES42" s="111"/>
      <c r="ET42" s="111">
        <f>'KALENDER PENDIDIKAN'!S114</f>
        <v>0</v>
      </c>
      <c r="EU42" s="111"/>
      <c r="EV42" s="111">
        <f>'KALENDER PENDIDIKAN'!T114</f>
        <v>0</v>
      </c>
      <c r="EW42" s="111"/>
      <c r="EX42" s="111">
        <f>'KALENDER PENDIDIKAN'!U114</f>
        <v>1</v>
      </c>
      <c r="EY42" s="111"/>
      <c r="EZ42" s="111">
        <f>'KALENDER PENDIDIKAN'!V114</f>
        <v>1</v>
      </c>
      <c r="FA42" s="111"/>
      <c r="FB42" s="111">
        <f>'KALENDER PENDIDIKAN'!W114</f>
        <v>1</v>
      </c>
      <c r="FC42" s="111"/>
      <c r="FD42" s="111">
        <f>'KALENDER PENDIDIKAN'!X114</f>
        <v>1</v>
      </c>
      <c r="FE42" s="111"/>
      <c r="FF42" s="111">
        <f>'KALENDER PENDIDIKAN'!Y114</f>
        <v>0</v>
      </c>
      <c r="FG42" s="111"/>
      <c r="FH42" s="111">
        <f>'KALENDER PENDIDIKAN'!Z114</f>
        <v>1</v>
      </c>
      <c r="FI42" s="111"/>
      <c r="FJ42" s="111">
        <f>'KALENDER PENDIDIKAN'!AA114</f>
        <v>1</v>
      </c>
      <c r="FK42" s="111"/>
      <c r="FL42" s="111">
        <f>'KALENDER PENDIDIKAN'!AB114</f>
        <v>1</v>
      </c>
      <c r="FM42" s="111"/>
      <c r="FN42" s="111">
        <f>'KALENDER PENDIDIKAN'!AC114</f>
        <v>1</v>
      </c>
      <c r="FO42" s="111"/>
      <c r="FP42" s="111">
        <f>'KALENDER PENDIDIKAN'!AD114</f>
        <v>0</v>
      </c>
      <c r="FQ42" s="111"/>
      <c r="FR42" s="111">
        <f>'KALENDER PENDIDIKAN'!AE114</f>
        <v>0</v>
      </c>
      <c r="FS42" s="111"/>
      <c r="FT42" s="111">
        <f>'KALENDER PENDIDIKAN'!AF114</f>
        <v>0</v>
      </c>
      <c r="FU42" s="111"/>
      <c r="FV42" s="111">
        <f>'KALENDER PENDIDIKAN'!AG114</f>
        <v>0</v>
      </c>
      <c r="FW42" s="111"/>
      <c r="FX42" s="111">
        <f>'KALENDER PENDIDIKAN'!AH114</f>
        <v>0</v>
      </c>
      <c r="FY42" s="111"/>
      <c r="FZ42" s="111">
        <f>'KALENDER PENDIDIKAN'!AI114</f>
        <v>0</v>
      </c>
      <c r="GA42" s="111"/>
      <c r="GB42" s="111">
        <f>'KALENDER PENDIDIKAN'!AJ114</f>
        <v>0</v>
      </c>
      <c r="GC42" s="111"/>
      <c r="GD42" s="111">
        <f>'KALENDER PENDIDIKAN'!AK114</f>
        <v>0</v>
      </c>
      <c r="GE42" s="111"/>
      <c r="GF42" s="111">
        <v>32</v>
      </c>
      <c r="GH42" s="103" t="str">
        <f t="shared" si="107"/>
        <v>Hide</v>
      </c>
    </row>
    <row r="43" spans="1:190" x14ac:dyDescent="0.35">
      <c r="A43" s="493" t="s">
        <v>62</v>
      </c>
      <c r="B43" s="494"/>
      <c r="C43" s="42">
        <f t="shared" ref="C43:AM43" si="1231">SUM(C11:C42)</f>
        <v>282</v>
      </c>
      <c r="D43" s="42">
        <f t="shared" si="1231"/>
        <v>0</v>
      </c>
      <c r="E43" s="42">
        <f t="shared" si="1231"/>
        <v>0</v>
      </c>
      <c r="F43" s="42">
        <f t="shared" si="1231"/>
        <v>0</v>
      </c>
      <c r="G43" s="42">
        <f t="shared" si="1231"/>
        <v>7</v>
      </c>
      <c r="H43" s="42">
        <f t="shared" si="1231"/>
        <v>7</v>
      </c>
      <c r="I43" s="42">
        <f t="shared" si="1231"/>
        <v>0</v>
      </c>
      <c r="J43" s="42">
        <f>SUM(J11:J42)</f>
        <v>0</v>
      </c>
      <c r="K43" s="42">
        <f>SUM(K11:K42)</f>
        <v>7</v>
      </c>
      <c r="L43" s="42">
        <f>SUM(L11:L42)</f>
        <v>7</v>
      </c>
      <c r="M43" s="42">
        <f t="shared" si="1231"/>
        <v>7</v>
      </c>
      <c r="N43" s="42">
        <f t="shared" si="1231"/>
        <v>7</v>
      </c>
      <c r="O43" s="42">
        <f t="shared" si="1231"/>
        <v>0</v>
      </c>
      <c r="P43" s="42">
        <f t="shared" si="1231"/>
        <v>7</v>
      </c>
      <c r="Q43" s="42">
        <f t="shared" si="1231"/>
        <v>7</v>
      </c>
      <c r="R43" s="42">
        <f t="shared" si="1231"/>
        <v>0</v>
      </c>
      <c r="S43" s="42">
        <f t="shared" si="1231"/>
        <v>7</v>
      </c>
      <c r="T43" s="42">
        <f t="shared" si="1231"/>
        <v>7</v>
      </c>
      <c r="U43" s="42">
        <f t="shared" si="1231"/>
        <v>0</v>
      </c>
      <c r="V43" s="42">
        <f t="shared" si="1231"/>
        <v>0</v>
      </c>
      <c r="W43" s="42">
        <f t="shared" si="1231"/>
        <v>7</v>
      </c>
      <c r="X43" s="42">
        <f t="shared" si="1231"/>
        <v>7</v>
      </c>
      <c r="Y43" s="42">
        <f t="shared" si="1231"/>
        <v>7</v>
      </c>
      <c r="Z43" s="42">
        <f t="shared" si="1231"/>
        <v>7</v>
      </c>
      <c r="AA43" s="42">
        <f t="shared" si="1231"/>
        <v>0</v>
      </c>
      <c r="AB43" s="42">
        <f t="shared" si="1231"/>
        <v>7</v>
      </c>
      <c r="AC43" s="42">
        <f t="shared" si="1231"/>
        <v>7</v>
      </c>
      <c r="AD43" s="42">
        <f t="shared" si="1231"/>
        <v>7</v>
      </c>
      <c r="AE43" s="42">
        <f t="shared" si="1231"/>
        <v>7</v>
      </c>
      <c r="AF43" s="42">
        <f t="shared" si="1231"/>
        <v>0</v>
      </c>
      <c r="AG43" s="42">
        <f t="shared" si="1231"/>
        <v>0</v>
      </c>
      <c r="AH43" s="42">
        <f t="shared" si="1231"/>
        <v>0</v>
      </c>
      <c r="AI43" s="42">
        <f t="shared" si="1231"/>
        <v>0</v>
      </c>
      <c r="AJ43" s="42">
        <f t="shared" si="1231"/>
        <v>0</v>
      </c>
      <c r="AK43" s="42">
        <f t="shared" si="1231"/>
        <v>0</v>
      </c>
      <c r="AL43" s="42">
        <f t="shared" si="1231"/>
        <v>0</v>
      </c>
      <c r="AM43" s="42">
        <f t="shared" si="1231"/>
        <v>0</v>
      </c>
      <c r="AN43" s="43"/>
      <c r="AO43" s="43"/>
      <c r="GH43" s="103" t="s">
        <v>324</v>
      </c>
    </row>
    <row r="44" spans="1:190" x14ac:dyDescent="0.35">
      <c r="GH44" s="103" t="s">
        <v>324</v>
      </c>
    </row>
    <row r="45" spans="1:190" x14ac:dyDescent="0.35">
      <c r="A45" s="143" t="s">
        <v>330</v>
      </c>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GH45" s="103" t="s">
        <v>324</v>
      </c>
    </row>
    <row r="46" spans="1:190" x14ac:dyDescent="0.35">
      <c r="A46" s="253" t="str">
        <f>PROTA!C11</f>
        <v>1</v>
      </c>
      <c r="C46" s="141" t="s">
        <v>86</v>
      </c>
      <c r="D46" s="14" t="str">
        <f>PROTA!D11</f>
        <v>Menerapkan perintah eksekusi bahasa pemrograman yang mengimplementasikan pemrograman terstruktur,</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GH46" s="103" t="str">
        <f>IF(A46="","Hide","Show")</f>
        <v>Show</v>
      </c>
    </row>
    <row r="47" spans="1:190" x14ac:dyDescent="0.35">
      <c r="A47" s="53" t="str">
        <f>PROTA!C13</f>
        <v>2</v>
      </c>
      <c r="C47" s="141" t="s">
        <v>86</v>
      </c>
      <c r="D47" s="14" t="str">
        <f>PROTA!D13</f>
        <v>Menerapkan pemrograman berorientasi objek lanjutan,</v>
      </c>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GH47" s="103" t="str">
        <f t="shared" ref="GH47:GH55" si="1232">IF(A47="","Hide","Show")</f>
        <v>Show</v>
      </c>
    </row>
    <row r="48" spans="1:190" x14ac:dyDescent="0.35">
      <c r="A48" s="53" t="str">
        <f>PROTA!C15</f>
        <v>3</v>
      </c>
      <c r="C48" s="141" t="s">
        <v>86</v>
      </c>
      <c r="D48" s="14" t="str">
        <f>PROTA!D15</f>
        <v>Menerapkan pemodelan perangkat lunak,</v>
      </c>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GH48" s="103" t="str">
        <f t="shared" si="1232"/>
        <v>Show</v>
      </c>
    </row>
    <row r="49" spans="1:190" x14ac:dyDescent="0.35">
      <c r="A49" s="53" t="str">
        <f>PROTA!C19</f>
        <v/>
      </c>
      <c r="C49" s="141" t="s">
        <v>86</v>
      </c>
      <c r="D49" s="14" t="str">
        <f>PROTA!D19</f>
        <v/>
      </c>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GH49" s="103" t="str">
        <f t="shared" si="1232"/>
        <v>Hide</v>
      </c>
    </row>
    <row r="50" spans="1:190" x14ac:dyDescent="0.35">
      <c r="A50" s="53" t="str">
        <f>PROTA!C21</f>
        <v/>
      </c>
      <c r="C50" s="141" t="s">
        <v>86</v>
      </c>
      <c r="D50" s="14" t="str">
        <f>PROTA!D21</f>
        <v/>
      </c>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GH50" s="103" t="str">
        <f t="shared" si="1232"/>
        <v>Hide</v>
      </c>
    </row>
    <row r="51" spans="1:190" hidden="1" x14ac:dyDescent="0.35">
      <c r="A51" s="53" t="str">
        <f>PROTA!C23</f>
        <v/>
      </c>
      <c r="C51" s="141" t="s">
        <v>86</v>
      </c>
      <c r="D51" s="14" t="str">
        <f>PROTA!D23</f>
        <v/>
      </c>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GH51" s="103" t="str">
        <f t="shared" si="1232"/>
        <v>Hide</v>
      </c>
    </row>
    <row r="52" spans="1:190" hidden="1" x14ac:dyDescent="0.35">
      <c r="A52" s="53" t="str">
        <f>PROTA!C27</f>
        <v/>
      </c>
      <c r="C52" s="141" t="s">
        <v>86</v>
      </c>
      <c r="D52" s="14" t="str">
        <f>PROTA!D27</f>
        <v/>
      </c>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GH52" s="103" t="str">
        <f>IF(A52="","Hide","Show")</f>
        <v>Hide</v>
      </c>
    </row>
    <row r="53" spans="1:190" hidden="1" x14ac:dyDescent="0.35">
      <c r="A53" s="53" t="str">
        <f>PROTA!C29</f>
        <v/>
      </c>
      <c r="C53" s="141" t="s">
        <v>86</v>
      </c>
      <c r="D53" s="14" t="str">
        <f>PROTA!D29</f>
        <v/>
      </c>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GH53" s="103" t="str">
        <f t="shared" si="1232"/>
        <v>Hide</v>
      </c>
    </row>
    <row r="54" spans="1:190" hidden="1" x14ac:dyDescent="0.35">
      <c r="A54" s="53" t="str">
        <f>PROTA!C31</f>
        <v/>
      </c>
      <c r="C54" s="141" t="s">
        <v>86</v>
      </c>
      <c r="D54" s="14" t="str">
        <f>PROTA!D31</f>
        <v/>
      </c>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GH54" s="103" t="str">
        <f t="shared" si="1232"/>
        <v>Hide</v>
      </c>
    </row>
    <row r="55" spans="1:190" hidden="1" x14ac:dyDescent="0.35">
      <c r="A55" s="53" t="str">
        <f>PROTA!C35</f>
        <v/>
      </c>
      <c r="C55" s="141" t="s">
        <v>86</v>
      </c>
      <c r="D55" s="14" t="str">
        <f>PROTA!D35</f>
        <v/>
      </c>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GH55" s="103" t="str">
        <f t="shared" si="1232"/>
        <v>Hide</v>
      </c>
    </row>
    <row r="56" spans="1:190" x14ac:dyDescent="0.35">
      <c r="GH56" s="103"/>
    </row>
    <row r="57" spans="1:190" x14ac:dyDescent="0.35">
      <c r="C57" s="14" t="s">
        <v>48</v>
      </c>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t="str">
        <f>DATA!C6&amp;","&amp;DATA!C17</f>
        <v>Narmada,13 Juli 2026</v>
      </c>
      <c r="AH57" s="14"/>
      <c r="AI57" s="14"/>
      <c r="AJ57" s="14"/>
      <c r="AK57" s="14"/>
    </row>
    <row r="58" spans="1:190" x14ac:dyDescent="0.35">
      <c r="C58" s="14" t="str">
        <f>IF(DATA!C16&lt;&gt;"",DATA!C16&amp;" ","")&amp;"Kepala "&amp;DATA!C5</f>
        <v>Kepala SMKN 1 Narmada</v>
      </c>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t="s">
        <v>49</v>
      </c>
      <c r="AH58" s="14"/>
      <c r="AI58" s="14"/>
      <c r="AJ58" s="14"/>
      <c r="AK58" s="14"/>
    </row>
    <row r="59" spans="1:190" x14ac:dyDescent="0.35">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H59" s="14"/>
      <c r="AI59" s="14"/>
      <c r="AJ59" s="14"/>
      <c r="AK59" s="14"/>
    </row>
    <row r="60" spans="1:190" x14ac:dyDescent="0.35">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H60" s="14"/>
      <c r="AI60" s="14"/>
      <c r="AJ60" s="14"/>
      <c r="AK60" s="14"/>
    </row>
    <row r="61" spans="1:190" x14ac:dyDescent="0.35">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H61" s="14"/>
      <c r="AI61" s="14"/>
      <c r="AJ61" s="14"/>
      <c r="AK61" s="14"/>
    </row>
    <row r="62" spans="1:190" x14ac:dyDescent="0.35">
      <c r="C62" s="15" t="str">
        <f>DATA!C14</f>
        <v>Ridhan Hadi, S.Pd., M.Pd.</v>
      </c>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5" t="str">
        <f>DATA!C12</f>
        <v>Candra Rusmana</v>
      </c>
      <c r="AH62" s="14"/>
      <c r="AI62" s="14"/>
      <c r="AJ62" s="14"/>
      <c r="AK62" s="14"/>
    </row>
    <row r="63" spans="1:190" x14ac:dyDescent="0.35">
      <c r="C63" s="14" t="str">
        <f>"NIP. "&amp;DATA!C15</f>
        <v>NIP. 19830603 201001 1 016</v>
      </c>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t="str">
        <f>"NIP. "&amp;DATA!C13</f>
        <v>NIP. 199001022023211000</v>
      </c>
      <c r="AH63" s="14"/>
      <c r="AI63" s="14"/>
      <c r="AJ63" s="14"/>
      <c r="AK63" s="14"/>
    </row>
    <row r="64" spans="1:190" x14ac:dyDescent="0.35">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row>
    <row r="65" spans="3:40" x14ac:dyDescent="0.35">
      <c r="C65" s="103"/>
      <c r="D65" s="147">
        <f>IF(D43&lt;10,0,1)</f>
        <v>0</v>
      </c>
      <c r="E65" s="147">
        <f t="shared" ref="E65:AM65" si="1233">IF(E43&lt;10,0,1)</f>
        <v>0</v>
      </c>
      <c r="F65" s="147">
        <f t="shared" si="1233"/>
        <v>0</v>
      </c>
      <c r="G65" s="147">
        <f t="shared" si="1233"/>
        <v>0</v>
      </c>
      <c r="H65" s="147">
        <f t="shared" si="1233"/>
        <v>0</v>
      </c>
      <c r="I65" s="147">
        <f t="shared" si="1233"/>
        <v>0</v>
      </c>
      <c r="J65" s="147">
        <f t="shared" si="1233"/>
        <v>0</v>
      </c>
      <c r="K65" s="147">
        <f t="shared" si="1233"/>
        <v>0</v>
      </c>
      <c r="L65" s="147">
        <f t="shared" si="1233"/>
        <v>0</v>
      </c>
      <c r="M65" s="147">
        <f t="shared" si="1233"/>
        <v>0</v>
      </c>
      <c r="N65" s="147">
        <f t="shared" si="1233"/>
        <v>0</v>
      </c>
      <c r="O65" s="147">
        <f t="shared" si="1233"/>
        <v>0</v>
      </c>
      <c r="P65" s="147">
        <f t="shared" si="1233"/>
        <v>0</v>
      </c>
      <c r="Q65" s="147">
        <f t="shared" si="1233"/>
        <v>0</v>
      </c>
      <c r="R65" s="147">
        <f t="shared" si="1233"/>
        <v>0</v>
      </c>
      <c r="S65" s="147">
        <f t="shared" si="1233"/>
        <v>0</v>
      </c>
      <c r="T65" s="147">
        <f t="shared" si="1233"/>
        <v>0</v>
      </c>
      <c r="U65" s="147">
        <f t="shared" si="1233"/>
        <v>0</v>
      </c>
      <c r="V65" s="147">
        <f t="shared" si="1233"/>
        <v>0</v>
      </c>
      <c r="W65" s="147">
        <f t="shared" si="1233"/>
        <v>0</v>
      </c>
      <c r="X65" s="147">
        <f t="shared" si="1233"/>
        <v>0</v>
      </c>
      <c r="Y65" s="147">
        <f t="shared" si="1233"/>
        <v>0</v>
      </c>
      <c r="Z65" s="147">
        <f t="shared" si="1233"/>
        <v>0</v>
      </c>
      <c r="AA65" s="147">
        <f t="shared" si="1233"/>
        <v>0</v>
      </c>
      <c r="AB65" s="147">
        <f t="shared" si="1233"/>
        <v>0</v>
      </c>
      <c r="AC65" s="147">
        <f t="shared" si="1233"/>
        <v>0</v>
      </c>
      <c r="AD65" s="147">
        <f t="shared" si="1233"/>
        <v>0</v>
      </c>
      <c r="AE65" s="147">
        <f t="shared" si="1233"/>
        <v>0</v>
      </c>
      <c r="AF65" s="147">
        <f t="shared" si="1233"/>
        <v>0</v>
      </c>
      <c r="AG65" s="147">
        <f t="shared" si="1233"/>
        <v>0</v>
      </c>
      <c r="AH65" s="147">
        <f t="shared" si="1233"/>
        <v>0</v>
      </c>
      <c r="AI65" s="147">
        <f t="shared" si="1233"/>
        <v>0</v>
      </c>
      <c r="AJ65" s="147">
        <f t="shared" si="1233"/>
        <v>0</v>
      </c>
      <c r="AK65" s="147">
        <f t="shared" si="1233"/>
        <v>0</v>
      </c>
      <c r="AL65" s="147">
        <f t="shared" si="1233"/>
        <v>0</v>
      </c>
      <c r="AM65" s="147">
        <f t="shared" si="1233"/>
        <v>0</v>
      </c>
      <c r="AN65" s="103"/>
    </row>
    <row r="66" spans="3:40" x14ac:dyDescent="0.35">
      <c r="C66" s="103"/>
      <c r="D66" s="147">
        <f>IF(D65&lt;1,0,1)</f>
        <v>0</v>
      </c>
      <c r="E66" s="147">
        <f>IF(E65&lt;1,0,SUM($D$65:E65))</f>
        <v>0</v>
      </c>
      <c r="F66" s="147">
        <f>IF(F65&lt;1,0,SUM($D$65:F65))</f>
        <v>0</v>
      </c>
      <c r="G66" s="147">
        <f>IF(G65&lt;1,0,SUM($D$65:G65))</f>
        <v>0</v>
      </c>
      <c r="H66" s="147">
        <f>IF(H65&lt;1,0,SUM($D$65:H65))</f>
        <v>0</v>
      </c>
      <c r="I66" s="147">
        <f>IF(I65&lt;1,0,SUM($D$65:I65))</f>
        <v>0</v>
      </c>
      <c r="J66" s="147">
        <f>IF(J65&lt;1,0,SUM($D$65:J65))</f>
        <v>0</v>
      </c>
      <c r="K66" s="147">
        <f>IF(K65&lt;1,0,SUM($D$65:K65))</f>
        <v>0</v>
      </c>
      <c r="L66" s="147">
        <f>IF(L65&lt;1,0,SUM($D$65:L65))</f>
        <v>0</v>
      </c>
      <c r="M66" s="147">
        <f>IF(M65&lt;1,0,SUM($D$65:M65))</f>
        <v>0</v>
      </c>
      <c r="N66" s="147">
        <f>IF(N65&lt;1,0,SUM($D$65:N65))</f>
        <v>0</v>
      </c>
      <c r="O66" s="147">
        <f>IF(O65&lt;1,0,SUM($D$65:O65))</f>
        <v>0</v>
      </c>
      <c r="P66" s="147">
        <f>IF(P65&lt;1,0,SUM($D$65:P65))</f>
        <v>0</v>
      </c>
      <c r="Q66" s="147">
        <f>IF(Q65&lt;1,0,SUM($D$65:Q65))</f>
        <v>0</v>
      </c>
      <c r="R66" s="147">
        <f>IF(R65&lt;1,0,SUM($D$65:R65))</f>
        <v>0</v>
      </c>
      <c r="S66" s="147">
        <f>IF(S65&lt;1,0,SUM($D$65:S65))</f>
        <v>0</v>
      </c>
      <c r="T66" s="147">
        <f>IF(T65&lt;1,0,SUM($D$65:T65))</f>
        <v>0</v>
      </c>
      <c r="U66" s="147">
        <f>IF(U65&lt;1,0,SUM($D$65:U65))</f>
        <v>0</v>
      </c>
      <c r="V66" s="147">
        <f>IF(V65&lt;1,0,SUM($D$65:V65))</f>
        <v>0</v>
      </c>
      <c r="W66" s="147">
        <f>IF(W65&lt;1,0,SUM($D$65:W65))</f>
        <v>0</v>
      </c>
      <c r="X66" s="147">
        <f>IF(X65&lt;1,0,SUM($D$65:X65))</f>
        <v>0</v>
      </c>
      <c r="Y66" s="147">
        <f>IF(Y65&lt;1,0,SUM($D$65:Y65))</f>
        <v>0</v>
      </c>
      <c r="Z66" s="147">
        <f>IF(Z65&lt;1,0,SUM($D$65:Z65))</f>
        <v>0</v>
      </c>
      <c r="AA66" s="147">
        <f>IF(AA65&lt;1,0,SUM($D$65:AA65))</f>
        <v>0</v>
      </c>
      <c r="AB66" s="147">
        <f>IF(AB65&lt;1,0,SUM($D$65:AB65))</f>
        <v>0</v>
      </c>
      <c r="AC66" s="147">
        <f>IF(AC65&lt;1,0,SUM($D$65:AC65))</f>
        <v>0</v>
      </c>
      <c r="AD66" s="147">
        <f>IF(AD65&lt;1,0,SUM($D$65:AD65))</f>
        <v>0</v>
      </c>
      <c r="AE66" s="147">
        <f>IF(AE65&lt;1,0,SUM($D$65:AE65))</f>
        <v>0</v>
      </c>
      <c r="AF66" s="147">
        <f>IF(AF65&lt;1,0,SUM($D$65:AF65))</f>
        <v>0</v>
      </c>
      <c r="AG66" s="147">
        <f>IF(AG65&lt;1,0,SUM($D$65:AG65))</f>
        <v>0</v>
      </c>
      <c r="AH66" s="147">
        <f>IF(AH65&lt;1,0,SUM($D$65:AH65))</f>
        <v>0</v>
      </c>
      <c r="AI66" s="147">
        <f>IF(AI65&lt;1,0,SUM($D$65:AI65))</f>
        <v>0</v>
      </c>
      <c r="AJ66" s="147">
        <f>IF(AJ65&lt;1,0,SUM($D$65:AJ65))</f>
        <v>0</v>
      </c>
      <c r="AK66" s="147">
        <f>IF(AK65&lt;1,0,SUM($D$65:AK65))</f>
        <v>0</v>
      </c>
      <c r="AL66" s="147">
        <f>IF(AL65&lt;1,0,SUM($D$65:AL65))</f>
        <v>0</v>
      </c>
      <c r="AM66" s="147">
        <f>IF(AM65&lt;1,0,SUM($D$65:AM65))</f>
        <v>0</v>
      </c>
      <c r="AN66" s="103"/>
    </row>
    <row r="67" spans="3:40" x14ac:dyDescent="0.35">
      <c r="C67" s="103"/>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row>
    <row r="68" spans="3:40" x14ac:dyDescent="0.35">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row>
    <row r="69" spans="3:40" x14ac:dyDescent="0.35">
      <c r="C69" s="103"/>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row>
    <row r="70" spans="3:40" x14ac:dyDescent="0.35">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row>
    <row r="71" spans="3:40" x14ac:dyDescent="0.35">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row>
  </sheetData>
  <sheetProtection algorithmName="SHA-512" hashValue="/h0ipzVaYZLJzyCruvLgjQdYiSgyHr1wHg1IgQKUot+PrYmH5pNrlqYB6DFQzRCDPtkZDrwe1rzsRyW5V5Dg4w==" saltValue="ZWb8PulIsq6Hi0T9+/ZYCw==" spinCount="100000" sheet="1" selectLockedCells="1" autoFilter="0"/>
  <autoFilter ref="GH11:GH55" xr:uid="{00000000-0009-0000-0000-000009000000}">
    <filterColumn colId="0">
      <filters>
        <filter val="Show"/>
      </filters>
    </filterColumn>
  </autoFilter>
  <mergeCells count="69">
    <mergeCell ref="A35:B35"/>
    <mergeCell ref="A36:B36"/>
    <mergeCell ref="A40:B40"/>
    <mergeCell ref="A41:B41"/>
    <mergeCell ref="A43:B43"/>
    <mergeCell ref="A27:B27"/>
    <mergeCell ref="A2:AO2"/>
    <mergeCell ref="A8:A10"/>
    <mergeCell ref="B8:B10"/>
    <mergeCell ref="D8:AM8"/>
    <mergeCell ref="AN8:AO8"/>
    <mergeCell ref="D9:I9"/>
    <mergeCell ref="J9:O9"/>
    <mergeCell ref="P9:U9"/>
    <mergeCell ref="V9:AA9"/>
    <mergeCell ref="AB9:AG9"/>
    <mergeCell ref="AH9:AM9"/>
    <mergeCell ref="AN9:AO9"/>
    <mergeCell ref="A17:B17"/>
    <mergeCell ref="A18:B18"/>
    <mergeCell ref="A26:B26"/>
    <mergeCell ref="AQ9:AR9"/>
    <mergeCell ref="AS9:AT9"/>
    <mergeCell ref="AU9:AV9"/>
    <mergeCell ref="AW9:AX9"/>
    <mergeCell ref="AY9:AZ9"/>
    <mergeCell ref="BQ9:BR9"/>
    <mergeCell ref="BS9:BT9"/>
    <mergeCell ref="BA9:BB9"/>
    <mergeCell ref="BC9:BD9"/>
    <mergeCell ref="BE9:BF9"/>
    <mergeCell ref="BG9:BH9"/>
    <mergeCell ref="BI9:BJ9"/>
    <mergeCell ref="EJ9:ET9"/>
    <mergeCell ref="EV9:FF9"/>
    <mergeCell ref="FH9:FR9"/>
    <mergeCell ref="FT9:GD9"/>
    <mergeCell ref="CY9:CZ9"/>
    <mergeCell ref="DC9:DD9"/>
    <mergeCell ref="DE9:DF9"/>
    <mergeCell ref="DG9:DH9"/>
    <mergeCell ref="DI9:DJ9"/>
    <mergeCell ref="DA9:DB9"/>
    <mergeCell ref="CM8:CX8"/>
    <mergeCell ref="CM9:CN9"/>
    <mergeCell ref="CY8:DJ8"/>
    <mergeCell ref="DL9:DV9"/>
    <mergeCell ref="DX9:EH9"/>
    <mergeCell ref="CO9:CP9"/>
    <mergeCell ref="CQ9:CR9"/>
    <mergeCell ref="CS9:CT9"/>
    <mergeCell ref="CU9:CV9"/>
    <mergeCell ref="CW9:CX9"/>
    <mergeCell ref="AQ8:BB8"/>
    <mergeCell ref="BO8:BZ8"/>
    <mergeCell ref="BC8:BN8"/>
    <mergeCell ref="CA8:CL8"/>
    <mergeCell ref="CA9:CB9"/>
    <mergeCell ref="CC9:CD9"/>
    <mergeCell ref="CE9:CF9"/>
    <mergeCell ref="CG9:CH9"/>
    <mergeCell ref="CI9:CJ9"/>
    <mergeCell ref="CK9:CL9"/>
    <mergeCell ref="BU9:BV9"/>
    <mergeCell ref="BW9:BX9"/>
    <mergeCell ref="BY9:BZ9"/>
    <mergeCell ref="BK9:BL9"/>
    <mergeCell ref="BM9:BN9"/>
    <mergeCell ref="BO9:BP9"/>
  </mergeCells>
  <printOptions horizontalCentered="1"/>
  <pageMargins left="0.11811023622047245" right="0.11811023622047245" top="0.35433070866141736" bottom="0.35433070866141736" header="0.31496062992125984" footer="0.31496062992125984"/>
  <pageSetup paperSize="9" scale="98" fitToWidth="0" orientation="landscape" r:id="rId1"/>
  <headerFooter>
    <oddFooter>&amp;C&amp;"-,Italic"&amp;8Created by Gde Ari K. SKanada @2026</oddFooter>
  </headerFooter>
  <rowBreaks count="1" manualBreakCount="1">
    <brk id="44" max="16383" man="1"/>
  </rowBreaks>
  <colBreaks count="1" manualBreakCount="1">
    <brk id="41" max="63" man="1"/>
  </colBreaks>
  <drawing r:id="rId2"/>
  <extLst>
    <ext xmlns:x14="http://schemas.microsoft.com/office/spreadsheetml/2009/9/main" uri="{78C0D931-6437-407d-A8EE-F0AAD7539E65}">
      <x14:conditionalFormattings>
        <x14:conditionalFormatting xmlns:xm="http://schemas.microsoft.com/office/excel/2006/main">
          <x14:cfRule type="expression" priority="1" id="{EC76C8C7-8A3A-4AC5-A429-D7AC6BF43CCC}">
            <xm:f>IF(NOT(ISBLANK('KALENDER PENDIDIKAN'!B83)),IF('KALENDER PENDIDIKAN'!B83=0,TRUE,FALSE),FALSE)</xm:f>
            <x14:dxf>
              <fill>
                <patternFill>
                  <bgColor theme="1" tint="0.499984740745262"/>
                </patternFill>
              </fill>
            </x14:dxf>
          </x14:cfRule>
          <xm:sqref>D11:AM42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filterMode="1"/>
  <dimension ref="A1:GN63"/>
  <sheetViews>
    <sheetView zoomScale="104" zoomScaleNormal="104" workbookViewId="0">
      <selection activeCell="AG1" sqref="AG1:AG1048576"/>
    </sheetView>
  </sheetViews>
  <sheetFormatPr defaultRowHeight="14.5" x14ac:dyDescent="0.35"/>
  <cols>
    <col min="1" max="1" width="15.7265625" customWidth="1"/>
    <col min="2" max="2" width="9.1796875" hidden="1" customWidth="1"/>
    <col min="3" max="3" width="7.81640625" bestFit="1" customWidth="1"/>
    <col min="4" max="8" width="3.1796875" customWidth="1"/>
    <col min="9" max="9" width="3.1796875" hidden="1" customWidth="1"/>
    <col min="10" max="14" width="3.1796875" customWidth="1"/>
    <col min="15" max="15" width="3.1796875" hidden="1" customWidth="1"/>
    <col min="16" max="20" width="3.1796875" customWidth="1"/>
    <col min="21" max="21" width="3.1796875" hidden="1" customWidth="1"/>
    <col min="22" max="26" width="3.1796875" customWidth="1"/>
    <col min="27" max="27" width="3.1796875" hidden="1" customWidth="1"/>
    <col min="28" max="32" width="3.1796875" customWidth="1"/>
    <col min="33" max="33" width="3.1796875" hidden="1" customWidth="1"/>
    <col min="34" max="38" width="3.1796875" customWidth="1"/>
    <col min="39" max="39" width="2.54296875" hidden="1" customWidth="1"/>
    <col min="40" max="40" width="7.26953125" customWidth="1"/>
    <col min="41" max="41" width="9.1796875" customWidth="1"/>
    <col min="42" max="115" width="0" hidden="1" customWidth="1"/>
    <col min="116" max="187" width="2.54296875" hidden="1" customWidth="1"/>
    <col min="188" max="188" width="3.1796875" hidden="1" customWidth="1"/>
  </cols>
  <sheetData>
    <row r="1" spans="1:196" ht="65.25" customHeight="1" x14ac:dyDescent="0.35"/>
    <row r="2" spans="1:196" ht="17.5" x14ac:dyDescent="0.35">
      <c r="A2" s="472" t="s">
        <v>105</v>
      </c>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c r="AM2" s="473"/>
      <c r="AN2" s="473"/>
      <c r="AO2" s="473"/>
    </row>
    <row r="3" spans="1:196" x14ac:dyDescent="0.3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row>
    <row r="4" spans="1:196" x14ac:dyDescent="0.35">
      <c r="A4" s="23"/>
      <c r="B4" s="23"/>
      <c r="C4" s="23"/>
      <c r="D4" s="23"/>
      <c r="E4" s="23"/>
      <c r="F4" s="23"/>
      <c r="G4" s="23"/>
      <c r="H4" s="23"/>
      <c r="I4" s="23"/>
      <c r="J4" s="23"/>
      <c r="K4" s="23"/>
      <c r="L4" s="14" t="s">
        <v>53</v>
      </c>
      <c r="M4" s="14"/>
      <c r="N4" s="14"/>
      <c r="O4" s="14"/>
      <c r="P4" s="14"/>
      <c r="Q4" s="14"/>
      <c r="R4" s="53" t="s">
        <v>86</v>
      </c>
      <c r="S4" s="14" t="str">
        <f>DATA!C10</f>
        <v>Kometensi Keahlian Rekayasa Perangkat Lunak</v>
      </c>
      <c r="U4" s="23"/>
      <c r="V4" s="23"/>
      <c r="AF4" s="14"/>
      <c r="AG4" s="14"/>
      <c r="AH4" s="23"/>
      <c r="AI4" s="23"/>
      <c r="AJ4" s="23"/>
      <c r="AK4" s="23"/>
      <c r="AL4" s="23"/>
      <c r="AM4" s="23"/>
      <c r="AN4" s="23"/>
      <c r="AO4" s="23"/>
    </row>
    <row r="5" spans="1:196" x14ac:dyDescent="0.35">
      <c r="A5" s="23"/>
      <c r="B5" s="23"/>
      <c r="C5" s="23"/>
      <c r="D5" s="23"/>
      <c r="E5" s="23"/>
      <c r="F5" s="23"/>
      <c r="G5" s="23"/>
      <c r="H5" s="23"/>
      <c r="I5" s="23"/>
      <c r="J5" s="23"/>
      <c r="K5" s="23"/>
      <c r="L5" s="14" t="s">
        <v>55</v>
      </c>
      <c r="M5" s="14"/>
      <c r="N5" s="14"/>
      <c r="O5" s="14"/>
      <c r="P5" s="14"/>
      <c r="Q5" s="14"/>
      <c r="R5" s="53" t="s">
        <v>86</v>
      </c>
      <c r="S5" s="14" t="str">
        <f>DATA!C11&amp;" / Genap"</f>
        <v>XI RPL / Genap</v>
      </c>
      <c r="U5" s="23"/>
      <c r="V5" s="23"/>
      <c r="AF5" s="14"/>
      <c r="AG5" s="14"/>
      <c r="AH5" s="23"/>
      <c r="AI5" s="23"/>
      <c r="AJ5" s="23"/>
      <c r="AK5" s="23"/>
      <c r="AL5" s="23"/>
      <c r="AM5" s="23"/>
      <c r="AN5" s="23"/>
      <c r="AO5" s="23"/>
    </row>
    <row r="6" spans="1:196" x14ac:dyDescent="0.35">
      <c r="A6" s="23"/>
      <c r="B6" s="23"/>
      <c r="C6" s="23"/>
      <c r="D6" s="23"/>
      <c r="E6" s="23"/>
      <c r="F6" s="23"/>
      <c r="G6" s="23"/>
      <c r="H6" s="23"/>
      <c r="I6" s="23"/>
      <c r="J6" s="23"/>
      <c r="K6" s="23"/>
      <c r="L6" s="14" t="s">
        <v>56</v>
      </c>
      <c r="M6" s="14"/>
      <c r="N6" s="14"/>
      <c r="O6" s="14"/>
      <c r="P6" s="14"/>
      <c r="Q6" s="14"/>
      <c r="R6" s="53" t="s">
        <v>86</v>
      </c>
      <c r="S6" s="14" t="str">
        <f>DATA!C7</f>
        <v>2026/2027</v>
      </c>
      <c r="U6" s="23"/>
      <c r="V6" s="23"/>
      <c r="AF6" s="14"/>
      <c r="AG6" s="14"/>
      <c r="AH6" s="23"/>
      <c r="AI6" s="23"/>
      <c r="AJ6" s="23"/>
      <c r="AK6" s="23"/>
      <c r="AL6" s="23"/>
      <c r="AM6" s="23"/>
      <c r="AN6" s="23"/>
      <c r="AO6" s="23"/>
      <c r="AQ6">
        <f>DATA!C18</f>
        <v>7</v>
      </c>
    </row>
    <row r="7" spans="1:196" x14ac:dyDescent="0.35">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GH7" s="103"/>
      <c r="GI7" s="156" t="s">
        <v>409</v>
      </c>
      <c r="GJ7" s="157"/>
      <c r="GK7" s="157"/>
      <c r="GL7" s="157"/>
      <c r="GM7" s="157"/>
      <c r="GN7" s="158"/>
    </row>
    <row r="8" spans="1:196" ht="15" customHeight="1" x14ac:dyDescent="0.35">
      <c r="A8" s="495" t="s">
        <v>180</v>
      </c>
      <c r="B8" s="496"/>
      <c r="C8" s="44" t="s">
        <v>77</v>
      </c>
      <c r="D8" s="477" t="s">
        <v>88</v>
      </c>
      <c r="E8" s="478"/>
      <c r="F8" s="478"/>
      <c r="G8" s="478"/>
      <c r="H8" s="478"/>
      <c r="I8" s="478"/>
      <c r="J8" s="478"/>
      <c r="K8" s="478"/>
      <c r="L8" s="478"/>
      <c r="M8" s="478"/>
      <c r="N8" s="478"/>
      <c r="O8" s="478"/>
      <c r="P8" s="478"/>
      <c r="Q8" s="478"/>
      <c r="R8" s="478"/>
      <c r="S8" s="478"/>
      <c r="T8" s="478"/>
      <c r="U8" s="478"/>
      <c r="V8" s="478"/>
      <c r="W8" s="478"/>
      <c r="X8" s="478"/>
      <c r="Y8" s="478"/>
      <c r="Z8" s="478"/>
      <c r="AA8" s="478"/>
      <c r="AB8" s="478"/>
      <c r="AC8" s="478"/>
      <c r="AD8" s="478"/>
      <c r="AE8" s="478"/>
      <c r="AF8" s="478"/>
      <c r="AG8" s="478"/>
      <c r="AH8" s="478"/>
      <c r="AI8" s="478"/>
      <c r="AJ8" s="478"/>
      <c r="AK8" s="478"/>
      <c r="AL8" s="478"/>
      <c r="AM8" s="479"/>
      <c r="AN8" s="480" t="s">
        <v>89</v>
      </c>
      <c r="AO8" s="481"/>
      <c r="AQ8" s="455" t="s">
        <v>13</v>
      </c>
      <c r="AR8" s="456"/>
      <c r="AS8" s="456"/>
      <c r="AT8" s="456"/>
      <c r="AU8" s="456"/>
      <c r="AV8" s="456"/>
      <c r="AW8" s="456"/>
      <c r="AX8" s="456"/>
      <c r="AY8" s="456"/>
      <c r="AZ8" s="456"/>
      <c r="BA8" s="456"/>
      <c r="BB8" s="457"/>
      <c r="BC8" s="461" t="s">
        <v>14</v>
      </c>
      <c r="BD8" s="462"/>
      <c r="BE8" s="462"/>
      <c r="BF8" s="462"/>
      <c r="BG8" s="462"/>
      <c r="BH8" s="462"/>
      <c r="BI8" s="462"/>
      <c r="BJ8" s="462"/>
      <c r="BK8" s="462"/>
      <c r="BL8" s="462"/>
      <c r="BM8" s="462"/>
      <c r="BN8" s="463"/>
      <c r="BO8" s="458" t="s">
        <v>15</v>
      </c>
      <c r="BP8" s="459"/>
      <c r="BQ8" s="459"/>
      <c r="BR8" s="459"/>
      <c r="BS8" s="459"/>
      <c r="BT8" s="459"/>
      <c r="BU8" s="459"/>
      <c r="BV8" s="459"/>
      <c r="BW8" s="459"/>
      <c r="BX8" s="459"/>
      <c r="BY8" s="459"/>
      <c r="BZ8" s="460"/>
      <c r="CA8" s="458" t="s">
        <v>16</v>
      </c>
      <c r="CB8" s="459"/>
      <c r="CC8" s="459"/>
      <c r="CD8" s="459"/>
      <c r="CE8" s="459"/>
      <c r="CF8" s="459"/>
      <c r="CG8" s="459"/>
      <c r="CH8" s="459"/>
      <c r="CI8" s="459"/>
      <c r="CJ8" s="459"/>
      <c r="CK8" s="459"/>
      <c r="CL8" s="460"/>
      <c r="CM8" s="458" t="s">
        <v>17</v>
      </c>
      <c r="CN8" s="459"/>
      <c r="CO8" s="459"/>
      <c r="CP8" s="459"/>
      <c r="CQ8" s="459"/>
      <c r="CR8" s="459"/>
      <c r="CS8" s="459"/>
      <c r="CT8" s="459"/>
      <c r="CU8" s="459"/>
      <c r="CV8" s="459"/>
      <c r="CW8" s="459"/>
      <c r="CX8" s="460"/>
      <c r="CY8" s="464" t="s">
        <v>18</v>
      </c>
      <c r="CZ8" s="465"/>
      <c r="DA8" s="465"/>
      <c r="DB8" s="465"/>
      <c r="DC8" s="465"/>
      <c r="DD8" s="465"/>
      <c r="DE8" s="465"/>
      <c r="DF8" s="465"/>
      <c r="DG8" s="465"/>
      <c r="DH8" s="465"/>
      <c r="DI8" s="465"/>
      <c r="DJ8" s="465"/>
      <c r="GH8" s="103"/>
      <c r="GI8" s="156" t="s">
        <v>189</v>
      </c>
      <c r="GJ8" s="157"/>
      <c r="GK8" s="157"/>
      <c r="GL8" s="157"/>
      <c r="GM8" s="157"/>
      <c r="GN8" s="158"/>
    </row>
    <row r="9" spans="1:196" x14ac:dyDescent="0.35">
      <c r="A9" s="497"/>
      <c r="B9" s="498"/>
      <c r="C9" s="45" t="s">
        <v>79</v>
      </c>
      <c r="D9" s="455" t="s">
        <v>36</v>
      </c>
      <c r="E9" s="456"/>
      <c r="F9" s="456"/>
      <c r="G9" s="456"/>
      <c r="H9" s="456"/>
      <c r="I9" s="457"/>
      <c r="J9" s="482" t="s">
        <v>37</v>
      </c>
      <c r="K9" s="483"/>
      <c r="L9" s="483"/>
      <c r="M9" s="483"/>
      <c r="N9" s="483"/>
      <c r="O9" s="484"/>
      <c r="P9" s="461" t="s">
        <v>38</v>
      </c>
      <c r="Q9" s="462"/>
      <c r="R9" s="462"/>
      <c r="S9" s="462"/>
      <c r="T9" s="462"/>
      <c r="U9" s="463"/>
      <c r="V9" s="485" t="s">
        <v>39</v>
      </c>
      <c r="W9" s="486"/>
      <c r="X9" s="486"/>
      <c r="Y9" s="486"/>
      <c r="Z9" s="486"/>
      <c r="AA9" s="487"/>
      <c r="AB9" s="458" t="s">
        <v>40</v>
      </c>
      <c r="AC9" s="459"/>
      <c r="AD9" s="459"/>
      <c r="AE9" s="459"/>
      <c r="AF9" s="459"/>
      <c r="AG9" s="459"/>
      <c r="AH9" s="488" t="s">
        <v>41</v>
      </c>
      <c r="AI9" s="489"/>
      <c r="AJ9" s="489"/>
      <c r="AK9" s="489"/>
      <c r="AL9" s="489"/>
      <c r="AM9" s="490"/>
      <c r="AN9" s="491" t="s">
        <v>90</v>
      </c>
      <c r="AO9" s="492"/>
      <c r="AQ9" s="263">
        <v>1</v>
      </c>
      <c r="AR9" s="263"/>
      <c r="AS9" s="263">
        <v>2</v>
      </c>
      <c r="AT9" s="263"/>
      <c r="AU9" s="263">
        <v>3</v>
      </c>
      <c r="AV9" s="263"/>
      <c r="AW9" s="263">
        <v>4</v>
      </c>
      <c r="AX9" s="263"/>
      <c r="AY9" s="263">
        <v>5</v>
      </c>
      <c r="AZ9" s="263"/>
      <c r="BA9" s="263">
        <v>6</v>
      </c>
      <c r="BB9" s="263"/>
      <c r="BC9" s="263">
        <v>1</v>
      </c>
      <c r="BD9" s="263"/>
      <c r="BE9" s="263">
        <v>2</v>
      </c>
      <c r="BF9" s="263"/>
      <c r="BG9" s="263">
        <v>3</v>
      </c>
      <c r="BH9" s="263"/>
      <c r="BI9" s="263">
        <v>4</v>
      </c>
      <c r="BJ9" s="263"/>
      <c r="BK9" s="263">
        <v>5</v>
      </c>
      <c r="BL9" s="263"/>
      <c r="BM9" s="263">
        <v>6</v>
      </c>
      <c r="BN9" s="263"/>
      <c r="BO9" s="263">
        <v>1</v>
      </c>
      <c r="BP9" s="263"/>
      <c r="BQ9" s="263">
        <v>2</v>
      </c>
      <c r="BR9" s="263"/>
      <c r="BS9" s="263">
        <v>3</v>
      </c>
      <c r="BT9" s="263"/>
      <c r="BU9" s="263">
        <v>4</v>
      </c>
      <c r="BV9" s="263"/>
      <c r="BW9" s="263">
        <v>5</v>
      </c>
      <c r="BX9" s="263"/>
      <c r="BY9" s="263">
        <v>6</v>
      </c>
      <c r="BZ9" s="263"/>
      <c r="CA9" s="263">
        <v>1</v>
      </c>
      <c r="CB9" s="263"/>
      <c r="CC9" s="263">
        <v>2</v>
      </c>
      <c r="CD9" s="263"/>
      <c r="CE9" s="263">
        <v>3</v>
      </c>
      <c r="CF9" s="263"/>
      <c r="CG9" s="263">
        <v>4</v>
      </c>
      <c r="CH9" s="263"/>
      <c r="CI9" s="263">
        <v>5</v>
      </c>
      <c r="CJ9" s="263"/>
      <c r="CK9" s="263">
        <v>6</v>
      </c>
      <c r="CL9" s="263"/>
      <c r="CM9" s="263">
        <v>1</v>
      </c>
      <c r="CN9" s="263"/>
      <c r="CO9" s="263">
        <v>2</v>
      </c>
      <c r="CP9" s="263"/>
      <c r="CQ9" s="263">
        <v>3</v>
      </c>
      <c r="CR9" s="263"/>
      <c r="CS9" s="263">
        <v>4</v>
      </c>
      <c r="CT9" s="263"/>
      <c r="CU9" s="263">
        <v>5</v>
      </c>
      <c r="CV9" s="263"/>
      <c r="CW9" s="263">
        <v>6</v>
      </c>
      <c r="CX9" s="263"/>
      <c r="CY9" s="263">
        <v>1</v>
      </c>
      <c r="CZ9" s="263"/>
      <c r="DA9" s="293">
        <v>2</v>
      </c>
      <c r="DB9" s="295"/>
      <c r="DC9" s="263">
        <v>3</v>
      </c>
      <c r="DD9" s="263"/>
      <c r="DE9" s="263">
        <v>4</v>
      </c>
      <c r="DF9" s="263"/>
      <c r="DG9" s="263">
        <v>5</v>
      </c>
      <c r="DH9" s="263"/>
      <c r="DI9" s="263">
        <v>6</v>
      </c>
      <c r="DJ9" s="263"/>
      <c r="DL9" s="455" t="s">
        <v>0</v>
      </c>
      <c r="DM9" s="456"/>
      <c r="DN9" s="456"/>
      <c r="DO9" s="456"/>
      <c r="DP9" s="456"/>
      <c r="DQ9" s="456"/>
      <c r="DR9" s="456"/>
      <c r="DS9" s="456"/>
      <c r="DT9" s="456"/>
      <c r="DU9" s="456"/>
      <c r="DV9" s="456"/>
      <c r="DW9" s="457"/>
      <c r="DX9" s="482" t="s">
        <v>8</v>
      </c>
      <c r="DY9" s="483"/>
      <c r="DZ9" s="483"/>
      <c r="EA9" s="483"/>
      <c r="EB9" s="483"/>
      <c r="EC9" s="483"/>
      <c r="ED9" s="483"/>
      <c r="EE9" s="483"/>
      <c r="EF9" s="483"/>
      <c r="EG9" s="483"/>
      <c r="EH9" s="483"/>
      <c r="EI9" s="484"/>
      <c r="EJ9" s="468" t="s">
        <v>26</v>
      </c>
      <c r="EK9" s="468"/>
      <c r="EL9" s="468"/>
      <c r="EM9" s="468"/>
      <c r="EN9" s="468"/>
      <c r="EO9" s="468"/>
      <c r="EP9" s="468"/>
      <c r="EQ9" s="468"/>
      <c r="ER9" s="468"/>
      <c r="ES9" s="468"/>
      <c r="ET9" s="468"/>
      <c r="EU9" s="121"/>
      <c r="EV9" s="469" t="s">
        <v>27</v>
      </c>
      <c r="EW9" s="469"/>
      <c r="EX9" s="469"/>
      <c r="EY9" s="469"/>
      <c r="EZ9" s="469"/>
      <c r="FA9" s="469"/>
      <c r="FB9" s="469"/>
      <c r="FC9" s="469"/>
      <c r="FD9" s="469"/>
      <c r="FE9" s="469"/>
      <c r="FF9" s="469"/>
      <c r="FG9" s="122"/>
      <c r="FH9" s="470" t="s">
        <v>28</v>
      </c>
      <c r="FI9" s="470"/>
      <c r="FJ9" s="470"/>
      <c r="FK9" s="470"/>
      <c r="FL9" s="470"/>
      <c r="FM9" s="470"/>
      <c r="FN9" s="470"/>
      <c r="FO9" s="470"/>
      <c r="FP9" s="470"/>
      <c r="FQ9" s="470"/>
      <c r="FR9" s="470"/>
      <c r="FS9" s="123"/>
      <c r="FT9" s="471" t="s">
        <v>29</v>
      </c>
      <c r="FU9" s="471"/>
      <c r="FV9" s="471"/>
      <c r="FW9" s="471"/>
      <c r="FX9" s="471"/>
      <c r="FY9" s="471"/>
      <c r="FZ9" s="471"/>
      <c r="GA9" s="471"/>
      <c r="GB9" s="471"/>
      <c r="GC9" s="471"/>
      <c r="GD9" s="471"/>
      <c r="GE9" s="124"/>
      <c r="GF9" s="111"/>
      <c r="GH9" s="103"/>
      <c r="GI9" s="156" t="s">
        <v>190</v>
      </c>
      <c r="GJ9" s="157"/>
      <c r="GK9" s="157"/>
      <c r="GL9" s="157"/>
      <c r="GM9" s="157"/>
      <c r="GN9" s="158"/>
    </row>
    <row r="10" spans="1:196" x14ac:dyDescent="0.35">
      <c r="A10" s="499"/>
      <c r="B10" s="500"/>
      <c r="C10" s="46" t="s">
        <v>82</v>
      </c>
      <c r="D10" s="55">
        <v>1</v>
      </c>
      <c r="E10" s="55">
        <v>2</v>
      </c>
      <c r="F10" s="55">
        <v>3</v>
      </c>
      <c r="G10" s="55">
        <v>4</v>
      </c>
      <c r="H10" s="55">
        <v>5</v>
      </c>
      <c r="I10" s="55">
        <v>6</v>
      </c>
      <c r="J10" s="56">
        <v>1</v>
      </c>
      <c r="K10" s="56">
        <v>2</v>
      </c>
      <c r="L10" s="56">
        <v>3</v>
      </c>
      <c r="M10" s="56">
        <v>4</v>
      </c>
      <c r="N10" s="56">
        <v>5</v>
      </c>
      <c r="O10" s="56">
        <v>6</v>
      </c>
      <c r="P10" s="57">
        <v>1</v>
      </c>
      <c r="Q10" s="57">
        <v>2</v>
      </c>
      <c r="R10" s="57">
        <v>3</v>
      </c>
      <c r="S10" s="57">
        <v>4</v>
      </c>
      <c r="T10" s="58">
        <v>5</v>
      </c>
      <c r="U10" s="57">
        <v>6</v>
      </c>
      <c r="V10" s="59">
        <v>1</v>
      </c>
      <c r="W10" s="59">
        <v>2</v>
      </c>
      <c r="X10" s="59">
        <v>3</v>
      </c>
      <c r="Y10" s="59">
        <v>4</v>
      </c>
      <c r="Z10" s="59">
        <v>5</v>
      </c>
      <c r="AA10" s="59">
        <v>6</v>
      </c>
      <c r="AB10" s="60">
        <v>1</v>
      </c>
      <c r="AC10" s="60">
        <v>2</v>
      </c>
      <c r="AD10" s="60">
        <v>3</v>
      </c>
      <c r="AE10" s="60">
        <v>4</v>
      </c>
      <c r="AF10" s="60">
        <v>5</v>
      </c>
      <c r="AG10" s="60">
        <v>6</v>
      </c>
      <c r="AH10" s="61">
        <v>1</v>
      </c>
      <c r="AI10" s="61">
        <v>2</v>
      </c>
      <c r="AJ10" s="61">
        <v>3</v>
      </c>
      <c r="AK10" s="61">
        <v>4</v>
      </c>
      <c r="AL10" s="61">
        <v>5</v>
      </c>
      <c r="AM10" s="61">
        <v>6</v>
      </c>
      <c r="AN10" s="102" t="s">
        <v>91</v>
      </c>
      <c r="AO10" s="62" t="s">
        <v>92</v>
      </c>
      <c r="AQ10" s="111" t="s">
        <v>148</v>
      </c>
      <c r="AR10" s="111" t="s">
        <v>149</v>
      </c>
      <c r="AS10" s="111" t="s">
        <v>148</v>
      </c>
      <c r="AT10" s="111" t="s">
        <v>149</v>
      </c>
      <c r="AU10" s="111" t="s">
        <v>148</v>
      </c>
      <c r="AV10" s="111" t="s">
        <v>149</v>
      </c>
      <c r="AW10" s="111" t="s">
        <v>148</v>
      </c>
      <c r="AX10" s="111" t="s">
        <v>149</v>
      </c>
      <c r="AY10" s="111" t="s">
        <v>148</v>
      </c>
      <c r="AZ10" s="111" t="s">
        <v>149</v>
      </c>
      <c r="BA10" s="111" t="s">
        <v>148</v>
      </c>
      <c r="BB10" s="111" t="s">
        <v>149</v>
      </c>
      <c r="BC10" s="111" t="s">
        <v>148</v>
      </c>
      <c r="BD10" s="111" t="s">
        <v>149</v>
      </c>
      <c r="BE10" s="111" t="s">
        <v>148</v>
      </c>
      <c r="BF10" s="111" t="s">
        <v>149</v>
      </c>
      <c r="BG10" s="111" t="s">
        <v>148</v>
      </c>
      <c r="BH10" s="111" t="s">
        <v>149</v>
      </c>
      <c r="BI10" s="111" t="s">
        <v>148</v>
      </c>
      <c r="BJ10" s="111" t="s">
        <v>149</v>
      </c>
      <c r="BK10" s="111" t="s">
        <v>148</v>
      </c>
      <c r="BL10" s="111" t="s">
        <v>149</v>
      </c>
      <c r="BM10" s="111" t="s">
        <v>148</v>
      </c>
      <c r="BN10" s="111" t="s">
        <v>149</v>
      </c>
      <c r="BO10" s="111" t="s">
        <v>148</v>
      </c>
      <c r="BP10" s="111" t="s">
        <v>149</v>
      </c>
      <c r="BQ10" s="111" t="s">
        <v>148</v>
      </c>
      <c r="BR10" s="111" t="s">
        <v>149</v>
      </c>
      <c r="BS10" s="111" t="s">
        <v>148</v>
      </c>
      <c r="BT10" s="111" t="s">
        <v>149</v>
      </c>
      <c r="BU10" s="111" t="s">
        <v>148</v>
      </c>
      <c r="BV10" s="111" t="s">
        <v>149</v>
      </c>
      <c r="BW10" s="111" t="s">
        <v>148</v>
      </c>
      <c r="BX10" s="111" t="s">
        <v>149</v>
      </c>
      <c r="BY10" s="111" t="s">
        <v>148</v>
      </c>
      <c r="BZ10" s="111" t="s">
        <v>149</v>
      </c>
      <c r="CA10" s="111" t="s">
        <v>148</v>
      </c>
      <c r="CB10" s="111" t="s">
        <v>149</v>
      </c>
      <c r="CC10" s="111" t="s">
        <v>148</v>
      </c>
      <c r="CD10" s="111" t="s">
        <v>149</v>
      </c>
      <c r="CE10" s="111" t="s">
        <v>148</v>
      </c>
      <c r="CF10" s="111" t="s">
        <v>149</v>
      </c>
      <c r="CG10" s="111" t="s">
        <v>148</v>
      </c>
      <c r="CH10" s="111" t="s">
        <v>149</v>
      </c>
      <c r="CI10" s="111" t="s">
        <v>148</v>
      </c>
      <c r="CJ10" s="111" t="s">
        <v>149</v>
      </c>
      <c r="CK10" s="111" t="s">
        <v>148</v>
      </c>
      <c r="CL10" s="111" t="s">
        <v>149</v>
      </c>
      <c r="CM10" s="111" t="s">
        <v>148</v>
      </c>
      <c r="CN10" s="111" t="s">
        <v>149</v>
      </c>
      <c r="CO10" s="111" t="s">
        <v>148</v>
      </c>
      <c r="CP10" s="111" t="s">
        <v>149</v>
      </c>
      <c r="CQ10" s="111" t="s">
        <v>148</v>
      </c>
      <c r="CR10" s="111" t="s">
        <v>149</v>
      </c>
      <c r="CS10" s="111" t="s">
        <v>148</v>
      </c>
      <c r="CT10" s="111" t="s">
        <v>149</v>
      </c>
      <c r="CU10" s="111" t="s">
        <v>148</v>
      </c>
      <c r="CV10" s="111" t="s">
        <v>149</v>
      </c>
      <c r="CW10" s="111" t="s">
        <v>148</v>
      </c>
      <c r="CX10" s="111" t="s">
        <v>149</v>
      </c>
      <c r="CY10" s="111" t="s">
        <v>148</v>
      </c>
      <c r="CZ10" s="111" t="s">
        <v>149</v>
      </c>
      <c r="DA10" s="111" t="s">
        <v>148</v>
      </c>
      <c r="DB10" s="111" t="s">
        <v>149</v>
      </c>
      <c r="DC10" s="111" t="s">
        <v>148</v>
      </c>
      <c r="DD10" s="111" t="s">
        <v>149</v>
      </c>
      <c r="DE10" s="111" t="s">
        <v>148</v>
      </c>
      <c r="DF10" s="111" t="s">
        <v>149</v>
      </c>
      <c r="DG10" s="111" t="s">
        <v>148</v>
      </c>
      <c r="DH10" s="111" t="s">
        <v>149</v>
      </c>
      <c r="DI10" s="111" t="s">
        <v>148</v>
      </c>
      <c r="DJ10" s="111" t="s">
        <v>149</v>
      </c>
      <c r="DL10" s="109">
        <v>1</v>
      </c>
      <c r="DM10" s="126"/>
      <c r="DN10" s="110">
        <v>2</v>
      </c>
      <c r="DO10" s="126"/>
      <c r="DP10" s="109">
        <v>3</v>
      </c>
      <c r="DQ10" s="126"/>
      <c r="DR10" s="110">
        <v>4</v>
      </c>
      <c r="DS10" s="126"/>
      <c r="DT10" s="109">
        <v>5</v>
      </c>
      <c r="DU10" s="126"/>
      <c r="DV10" s="110">
        <v>6</v>
      </c>
      <c r="DW10" s="126"/>
      <c r="DX10" s="109">
        <v>1</v>
      </c>
      <c r="DY10" s="126"/>
      <c r="DZ10" s="110">
        <v>2</v>
      </c>
      <c r="EA10" s="126"/>
      <c r="EB10" s="109">
        <v>3</v>
      </c>
      <c r="EC10" s="126"/>
      <c r="ED10" s="110">
        <v>4</v>
      </c>
      <c r="EE10" s="126"/>
      <c r="EF10" s="109">
        <v>5</v>
      </c>
      <c r="EG10" s="126"/>
      <c r="EH10" s="110">
        <v>6</v>
      </c>
      <c r="EI10" s="126"/>
      <c r="EJ10" s="109">
        <v>1</v>
      </c>
      <c r="EK10" s="126"/>
      <c r="EL10" s="110">
        <v>2</v>
      </c>
      <c r="EM10" s="126"/>
      <c r="EN10" s="109">
        <v>3</v>
      </c>
      <c r="EO10" s="126"/>
      <c r="EP10" s="110">
        <v>4</v>
      </c>
      <c r="EQ10" s="126"/>
      <c r="ER10" s="109">
        <v>5</v>
      </c>
      <c r="ES10" s="126"/>
      <c r="ET10" s="110">
        <v>6</v>
      </c>
      <c r="EU10" s="126"/>
      <c r="EV10" s="109">
        <v>1</v>
      </c>
      <c r="EW10" s="126"/>
      <c r="EX10" s="110">
        <v>2</v>
      </c>
      <c r="EY10" s="126"/>
      <c r="EZ10" s="109">
        <v>3</v>
      </c>
      <c r="FA10" s="126"/>
      <c r="FB10" s="110">
        <v>4</v>
      </c>
      <c r="FC10" s="126"/>
      <c r="FD10" s="109">
        <v>5</v>
      </c>
      <c r="FE10" s="126"/>
      <c r="FF10" s="110">
        <v>6</v>
      </c>
      <c r="FG10" s="126"/>
      <c r="FH10" s="109">
        <v>1</v>
      </c>
      <c r="FI10" s="126"/>
      <c r="FJ10" s="110">
        <v>2</v>
      </c>
      <c r="FK10" s="126"/>
      <c r="FL10" s="109">
        <v>3</v>
      </c>
      <c r="FM10" s="126"/>
      <c r="FN10" s="110">
        <v>4</v>
      </c>
      <c r="FO10" s="126"/>
      <c r="FP10" s="109">
        <v>5</v>
      </c>
      <c r="FQ10" s="126"/>
      <c r="FR10" s="110">
        <v>6</v>
      </c>
      <c r="FS10" s="126"/>
      <c r="FT10" s="109">
        <v>1</v>
      </c>
      <c r="FU10" s="126"/>
      <c r="FV10" s="110">
        <v>2</v>
      </c>
      <c r="FW10" s="126"/>
      <c r="FX10" s="109">
        <v>3</v>
      </c>
      <c r="FY10" s="126"/>
      <c r="FZ10" s="110">
        <v>4</v>
      </c>
      <c r="GA10" s="126"/>
      <c r="GB10" s="109">
        <v>5</v>
      </c>
      <c r="GC10" s="126"/>
      <c r="GD10" s="110">
        <v>6</v>
      </c>
      <c r="GE10" s="110"/>
      <c r="GF10" s="111"/>
      <c r="GH10" s="103"/>
      <c r="GI10" s="156" t="s">
        <v>191</v>
      </c>
      <c r="GJ10" s="157"/>
      <c r="GK10" s="157"/>
      <c r="GL10" s="157"/>
      <c r="GM10" s="157"/>
      <c r="GN10" s="158"/>
    </row>
    <row r="11" spans="1:196" ht="15" customHeight="1" x14ac:dyDescent="0.35">
      <c r="A11" s="118" t="str">
        <f>PROTA!C40</f>
        <v>1</v>
      </c>
      <c r="B11" s="118">
        <f>PROTA!C41</f>
        <v>0</v>
      </c>
      <c r="C11" s="118">
        <f>PROTA!E40</f>
        <v>111</v>
      </c>
      <c r="D11" s="137" t="str">
        <f>IF(AR11&gt;0,AR11,"")</f>
        <v/>
      </c>
      <c r="E11" s="137">
        <f>IF(AT11&gt;0,AT11,"")</f>
        <v>7</v>
      </c>
      <c r="F11" s="137">
        <f>IF(AV11&gt;0,AV11,"")</f>
        <v>7</v>
      </c>
      <c r="G11" s="137">
        <f>IF(AX11&gt;0,AX11,"")</f>
        <v>7</v>
      </c>
      <c r="H11" s="137">
        <f>IF(AZ11&gt;0,AZ11,"")</f>
        <v>7</v>
      </c>
      <c r="I11" s="137" t="str">
        <f>IF(BB11&gt;0,BB11,"")</f>
        <v/>
      </c>
      <c r="J11" s="137">
        <f>IF(BD11&gt;0,BD11,"")</f>
        <v>7</v>
      </c>
      <c r="K11" s="137">
        <f>IF(BF11&gt;0,BF11,"")</f>
        <v>7</v>
      </c>
      <c r="L11" s="137">
        <f>IF(BH11&gt;0,BH11,"")</f>
        <v>7</v>
      </c>
      <c r="M11" s="137" t="str">
        <f>IF(BJ11&gt;0,BJ11,"")</f>
        <v/>
      </c>
      <c r="N11" s="137" t="str">
        <f>IF(BL11&gt;0,BL11,"")</f>
        <v/>
      </c>
      <c r="O11" s="137" t="str">
        <f>IF(BN11&gt;0,BN11,"")</f>
        <v/>
      </c>
      <c r="P11" s="137">
        <f>IF(BP11&gt;0,BP11,"")</f>
        <v>7</v>
      </c>
      <c r="Q11" s="137">
        <f>IF(BR11&gt;0,BR11,"")</f>
        <v>7</v>
      </c>
      <c r="R11" s="137">
        <f>IF(BT11&gt;0,BT11,"")</f>
        <v>7</v>
      </c>
      <c r="S11" s="137">
        <f>IF(BV11&gt;0,BV11,"")</f>
        <v>7</v>
      </c>
      <c r="T11" s="137" t="str">
        <f>IF(BX11&gt;0,BX11,"")</f>
        <v/>
      </c>
      <c r="U11" s="137" t="str">
        <f>IF(BZ11&gt;0,BZ11,"")</f>
        <v/>
      </c>
      <c r="V11" s="137">
        <f>IF(CB11&gt;0,CB11,"")</f>
        <v>7</v>
      </c>
      <c r="W11" s="137">
        <f>IF(CD11&gt;0,CD11,"")</f>
        <v>7</v>
      </c>
      <c r="X11" s="137">
        <f>IF(CF11&gt;0,CF11,"")</f>
        <v>7</v>
      </c>
      <c r="Y11" s="137">
        <f>IF(CH11&gt;0,CH11,"")</f>
        <v>7</v>
      </c>
      <c r="Z11" s="137">
        <f>IF(CJ11&gt;0,CJ11,"")</f>
        <v>6</v>
      </c>
      <c r="AA11" s="137" t="str">
        <f>IF(CL11&gt;0,CL11,"")</f>
        <v/>
      </c>
      <c r="AB11" s="137" t="str">
        <f>IF(CN11&gt;0,CN11,"")</f>
        <v/>
      </c>
      <c r="AC11" s="137" t="str">
        <f>IF(CP11&gt;0,CP11,"")</f>
        <v/>
      </c>
      <c r="AD11" s="137" t="str">
        <f>IF(CR11&gt;0,CR11,"")</f>
        <v/>
      </c>
      <c r="AE11" s="137" t="str">
        <f>IF(CT11&gt;0,CT11,"")</f>
        <v/>
      </c>
      <c r="AF11" s="137" t="str">
        <f>IF(CV11&gt;0,CV11,"")</f>
        <v/>
      </c>
      <c r="AG11" s="137" t="str">
        <f>IF(CX11&gt;0,CX11,"")</f>
        <v/>
      </c>
      <c r="AH11" s="137" t="str">
        <f>IF(CZ11&gt;0,CZ11,"")</f>
        <v/>
      </c>
      <c r="AI11" s="137" t="str">
        <f>IF(DB11&gt;0,DB11,"")</f>
        <v/>
      </c>
      <c r="AJ11" s="137" t="str">
        <f>IF(DD11&gt;0,DD11,"")</f>
        <v/>
      </c>
      <c r="AK11" s="137" t="str">
        <f>IF(DF11&gt;0,DF11,"")</f>
        <v/>
      </c>
      <c r="AL11" s="137" t="str">
        <f>IF(DH11&gt;0,DH11,"")</f>
        <v/>
      </c>
      <c r="AM11" s="137" t="str">
        <f>IF(DJ11&gt;0,DJ11,"")</f>
        <v/>
      </c>
      <c r="AN11" s="40"/>
      <c r="AO11" s="17"/>
      <c r="AP11">
        <f>IF(C11="",0,C11)</f>
        <v>111</v>
      </c>
      <c r="AQ11" s="111">
        <f t="shared" ref="AQ11:AQ29" si="0">IF(C11="",0,C11)</f>
        <v>111</v>
      </c>
      <c r="AR11" s="111">
        <f>IF(DL11&gt;0,IF(AQ11&lt;=$AQ$6,AQ11,$AQ$6),0)</f>
        <v>0</v>
      </c>
      <c r="AS11" s="111">
        <f>AQ11-AR11</f>
        <v>111</v>
      </c>
      <c r="AT11" s="111">
        <f t="shared" ref="AT11" si="1">IF(DN11&gt;0,IF(AS11&lt;=$AQ$6,AS11,$AQ$6),0)</f>
        <v>7</v>
      </c>
      <c r="AU11" s="111">
        <f t="shared" ref="AU11" si="2">AS11-AT11</f>
        <v>104</v>
      </c>
      <c r="AV11" s="111">
        <f t="shared" ref="AV11" si="3">IF(DP11&gt;0,IF(AU11&lt;=$AQ$6,AU11,$AQ$6),0)</f>
        <v>7</v>
      </c>
      <c r="AW11" s="111">
        <f t="shared" ref="AW11" si="4">AU11-AV11</f>
        <v>97</v>
      </c>
      <c r="AX11" s="111">
        <f t="shared" ref="AX11" si="5">IF(DR11&gt;0,IF(AW11&lt;=$AQ$6,AW11,$AQ$6),0)</f>
        <v>7</v>
      </c>
      <c r="AY11" s="111">
        <f t="shared" ref="AY11" si="6">AW11-AX11</f>
        <v>90</v>
      </c>
      <c r="AZ11" s="111">
        <f t="shared" ref="AZ11" si="7">IF(DT11&gt;0,IF(AY11&lt;=$AQ$6,AY11,$AQ$6),0)</f>
        <v>7</v>
      </c>
      <c r="BA11" s="111">
        <f t="shared" ref="BA11" si="8">AY11-AZ11</f>
        <v>83</v>
      </c>
      <c r="BB11" s="111">
        <f t="shared" ref="BB11" si="9">IF(DV11&gt;0,IF(BA11&lt;=$AQ$6,BA11,$AQ$6),0)</f>
        <v>0</v>
      </c>
      <c r="BC11" s="111">
        <f t="shared" ref="BC11" si="10">BA11-BB11</f>
        <v>83</v>
      </c>
      <c r="BD11" s="111">
        <f t="shared" ref="BD11" si="11">IF(DX11&gt;0,IF(BC11&lt;=$AQ$6,BC11,$AQ$6),0)</f>
        <v>7</v>
      </c>
      <c r="BE11" s="111">
        <f t="shared" ref="BE11" si="12">BC11-BD11</f>
        <v>76</v>
      </c>
      <c r="BF11" s="111">
        <f t="shared" ref="BF11" si="13">IF(DZ11&gt;0,IF(BE11&lt;=$AQ$6,BE11,$AQ$6),0)</f>
        <v>7</v>
      </c>
      <c r="BG11" s="111">
        <f t="shared" ref="BG11" si="14">BE11-BF11</f>
        <v>69</v>
      </c>
      <c r="BH11" s="111">
        <f t="shared" ref="BH11" si="15">IF(EB11&gt;0,IF(BG11&lt;=$AQ$6,BG11,$AQ$6),0)</f>
        <v>7</v>
      </c>
      <c r="BI11" s="111">
        <f t="shared" ref="BI11" si="16">BG11-BH11</f>
        <v>62</v>
      </c>
      <c r="BJ11" s="111">
        <f t="shared" ref="BJ11" si="17">IF(ED11&gt;0,IF(BI11&lt;=$AQ$6,BI11,$AQ$6),0)</f>
        <v>0</v>
      </c>
      <c r="BK11" s="111">
        <f t="shared" ref="BK11" si="18">BI11-BJ11</f>
        <v>62</v>
      </c>
      <c r="BL11" s="111">
        <f t="shared" ref="BL11" si="19">IF(EF11&gt;0,IF(BK11&lt;=$AQ$6,BK11,$AQ$6),0)</f>
        <v>0</v>
      </c>
      <c r="BM11" s="111">
        <f t="shared" ref="BM11" si="20">BK11-BL11</f>
        <v>62</v>
      </c>
      <c r="BN11" s="111">
        <f t="shared" ref="BN11" si="21">IF(EH11&gt;0,IF(BM11&lt;=$AQ$6,BM11,$AQ$6),0)</f>
        <v>0</v>
      </c>
      <c r="BO11" s="111">
        <f t="shared" ref="BO11" si="22">BM11-BN11</f>
        <v>62</v>
      </c>
      <c r="BP11" s="111">
        <f t="shared" ref="BP11" si="23">IF(EJ11&gt;0,IF(BO11&lt;=$AQ$6,BO11,$AQ$6),0)</f>
        <v>7</v>
      </c>
      <c r="BQ11" s="111">
        <f t="shared" ref="BQ11" si="24">BO11-BP11</f>
        <v>55</v>
      </c>
      <c r="BR11" s="111">
        <f t="shared" ref="BR11" si="25">IF(EL11&gt;0,IF(BQ11&lt;=$AQ$6,BQ11,$AQ$6),0)</f>
        <v>7</v>
      </c>
      <c r="BS11" s="111">
        <f t="shared" ref="BS11" si="26">BQ11-BR11</f>
        <v>48</v>
      </c>
      <c r="BT11" s="111">
        <f t="shared" ref="BT11" si="27">IF(EN11&gt;0,IF(BS11&lt;=$AQ$6,BS11,$AQ$6),0)</f>
        <v>7</v>
      </c>
      <c r="BU11" s="111">
        <f t="shared" ref="BU11" si="28">BS11-BT11</f>
        <v>41</v>
      </c>
      <c r="BV11" s="111">
        <f t="shared" ref="BV11" si="29">IF(EP11&gt;0,IF(BU11&lt;=$AQ$6,BU11,$AQ$6),0)</f>
        <v>7</v>
      </c>
      <c r="BW11" s="111">
        <f t="shared" ref="BW11" si="30">BU11-BV11</f>
        <v>34</v>
      </c>
      <c r="BX11" s="111">
        <f t="shared" ref="BX11" si="31">IF(ER11&gt;0,IF(BW11&lt;=$AQ$6,BW11,$AQ$6),0)</f>
        <v>0</v>
      </c>
      <c r="BY11" s="111">
        <f t="shared" ref="BY11" si="32">BW11-BX11</f>
        <v>34</v>
      </c>
      <c r="BZ11" s="111">
        <f t="shared" ref="BZ11" si="33">IF(ET11&gt;0,IF(BY11&lt;=$AQ$6,BY11,$AQ$6),0)</f>
        <v>0</v>
      </c>
      <c r="CA11" s="111">
        <f t="shared" ref="CA11" si="34">BY11-BZ11</f>
        <v>34</v>
      </c>
      <c r="CB11" s="111">
        <f t="shared" ref="CB11" si="35">IF(EV11&gt;0,IF(CA11&lt;=$AQ$6,CA11,$AQ$6),0)</f>
        <v>7</v>
      </c>
      <c r="CC11" s="111">
        <f t="shared" ref="CC11" si="36">CA11-CB11</f>
        <v>27</v>
      </c>
      <c r="CD11" s="111">
        <f t="shared" ref="CD11" si="37">IF(EX11&gt;0,IF(CC11&lt;=$AQ$6,CC11,$AQ$6),0)</f>
        <v>7</v>
      </c>
      <c r="CE11" s="111">
        <f t="shared" ref="CE11" si="38">CC11-CD11</f>
        <v>20</v>
      </c>
      <c r="CF11" s="111">
        <f t="shared" ref="CF11" si="39">IF(EZ11&gt;0,IF(CE11&lt;=$AQ$6,CE11,$AQ$6),0)</f>
        <v>7</v>
      </c>
      <c r="CG11" s="111">
        <f t="shared" ref="CG11" si="40">CE11-CF11</f>
        <v>13</v>
      </c>
      <c r="CH11" s="111">
        <f t="shared" ref="CH11" si="41">IF(FB11&gt;0,IF(CG11&lt;=$AQ$6,CG11,$AQ$6),0)</f>
        <v>7</v>
      </c>
      <c r="CI11" s="111">
        <f t="shared" ref="CI11" si="42">CG11-CH11</f>
        <v>6</v>
      </c>
      <c r="CJ11" s="111">
        <f t="shared" ref="CJ11" si="43">IF(FD11&gt;0,IF(CI11&lt;=$AQ$6,CI11,$AQ$6),0)</f>
        <v>6</v>
      </c>
      <c r="CK11" s="111">
        <f t="shared" ref="CK11" si="44">CI11-CJ11</f>
        <v>0</v>
      </c>
      <c r="CL11" s="111">
        <f t="shared" ref="CL11" si="45">IF(FF11&gt;0,IF(CK11&lt;=$AQ$6,CK11,$AQ$6),0)</f>
        <v>0</v>
      </c>
      <c r="CM11" s="111">
        <f t="shared" ref="CM11" si="46">CK11-CL11</f>
        <v>0</v>
      </c>
      <c r="CN11" s="111">
        <f t="shared" ref="CN11" si="47">IF(FH11&gt;0,IF(CM11&lt;=$AQ$6,CM11,$AQ$6),0)</f>
        <v>0</v>
      </c>
      <c r="CO11" s="111">
        <f t="shared" ref="CO11" si="48">CM11-CN11</f>
        <v>0</v>
      </c>
      <c r="CP11" s="111">
        <f t="shared" ref="CP11" si="49">IF(FJ11&gt;0,IF(CO11&lt;=$AQ$6,CO11,$AQ$6),0)</f>
        <v>0</v>
      </c>
      <c r="CQ11" s="111">
        <f t="shared" ref="CQ11" si="50">CO11-CP11</f>
        <v>0</v>
      </c>
      <c r="CR11" s="111">
        <f t="shared" ref="CR11" si="51">IF(FL11&gt;0,IF(CQ11&lt;=$AQ$6,CQ11,$AQ$6),0)</f>
        <v>0</v>
      </c>
      <c r="CS11" s="111">
        <f t="shared" ref="CS11" si="52">CQ11-CR11</f>
        <v>0</v>
      </c>
      <c r="CT11" s="111">
        <f t="shared" ref="CT11" si="53">IF(FN11&gt;0,IF(CS11&lt;=$AQ$6,CS11,$AQ$6),0)</f>
        <v>0</v>
      </c>
      <c r="CU11" s="111">
        <f t="shared" ref="CU11" si="54">CS11-CT11</f>
        <v>0</v>
      </c>
      <c r="CV11" s="111">
        <f t="shared" ref="CV11" si="55">IF(FP11&gt;0,IF(CU11&lt;=$AQ$6,CU11,$AQ$6),0)</f>
        <v>0</v>
      </c>
      <c r="CW11" s="111">
        <f t="shared" ref="CW11" si="56">CU11-CV11</f>
        <v>0</v>
      </c>
      <c r="CX11" s="111">
        <f t="shared" ref="CX11" si="57">IF(FR11&gt;0,IF(CW11&lt;=$AQ$6,CW11,$AQ$6),0)</f>
        <v>0</v>
      </c>
      <c r="CY11" s="111">
        <f t="shared" ref="CY11" si="58">CW11-CX11</f>
        <v>0</v>
      </c>
      <c r="CZ11" s="111">
        <f t="shared" ref="CZ11" si="59">IF(FT11&gt;0,IF(CY11&lt;=$AQ$6,CY11,$AQ$6),0)</f>
        <v>0</v>
      </c>
      <c r="DA11" s="111">
        <f t="shared" ref="DA11" si="60">CY11-CZ11</f>
        <v>0</v>
      </c>
      <c r="DB11" s="111">
        <f t="shared" ref="DB11" si="61">IF(FV11&gt;0,IF(DA11&lt;=$AQ$6,DA11,$AQ$6),0)</f>
        <v>0</v>
      </c>
      <c r="DC11" s="111">
        <f t="shared" ref="DC11" si="62">DA11-DB11</f>
        <v>0</v>
      </c>
      <c r="DD11" s="111">
        <f t="shared" ref="DD11" si="63">IF(FX11&gt;0,IF(DC11&lt;=$AQ$6,DC11,$AQ$6),0)</f>
        <v>0</v>
      </c>
      <c r="DE11" s="111">
        <f t="shared" ref="DE11" si="64">DC11-DD11</f>
        <v>0</v>
      </c>
      <c r="DF11" s="111">
        <f t="shared" ref="DF11" si="65">IF(FZ11&gt;0,IF(DE11&lt;=$AQ$6,DE11,$AQ$6),0)</f>
        <v>0</v>
      </c>
      <c r="DG11" s="111">
        <f t="shared" ref="DG11" si="66">DE11-DF11</f>
        <v>0</v>
      </c>
      <c r="DH11" s="111">
        <f t="shared" ref="DH11" si="67">IF(GB11&gt;0,IF(DG11&lt;=$AQ$6,DG11,$AQ$6),0)</f>
        <v>0</v>
      </c>
      <c r="DI11" s="111">
        <f t="shared" ref="DI11" si="68">DG11-DH11</f>
        <v>0</v>
      </c>
      <c r="DJ11" s="111">
        <f t="shared" ref="DJ11" si="69">IF(GD11&gt;0,IF(DI11&lt;=$AQ$6,DI11,$AQ$6),0)</f>
        <v>0</v>
      </c>
      <c r="DL11" s="111">
        <f>'KALENDER PENDIDIKAN'!B115</f>
        <v>0</v>
      </c>
      <c r="DM11" s="111"/>
      <c r="DN11" s="111">
        <f>'KALENDER PENDIDIKAN'!C115</f>
        <v>1</v>
      </c>
      <c r="DO11" s="111"/>
      <c r="DP11" s="111">
        <f>'KALENDER PENDIDIKAN'!D115</f>
        <v>1</v>
      </c>
      <c r="DQ11" s="111"/>
      <c r="DR11" s="111">
        <f>'KALENDER PENDIDIKAN'!E115</f>
        <v>1</v>
      </c>
      <c r="DS11" s="111"/>
      <c r="DT11" s="111">
        <f>'KALENDER PENDIDIKAN'!F115</f>
        <v>1</v>
      </c>
      <c r="DU11" s="111"/>
      <c r="DV11" s="111">
        <f>'KALENDER PENDIDIKAN'!G115</f>
        <v>0</v>
      </c>
      <c r="DW11" s="111"/>
      <c r="DX11" s="111">
        <f>'KALENDER PENDIDIKAN'!H115</f>
        <v>1</v>
      </c>
      <c r="DY11" s="111"/>
      <c r="DZ11" s="111">
        <f>'KALENDER PENDIDIKAN'!I115</f>
        <v>1</v>
      </c>
      <c r="EA11" s="111"/>
      <c r="EB11" s="111">
        <f>'KALENDER PENDIDIKAN'!J115</f>
        <v>1</v>
      </c>
      <c r="EC11" s="111"/>
      <c r="ED11" s="111">
        <f>'KALENDER PENDIDIKAN'!K115</f>
        <v>0</v>
      </c>
      <c r="EE11" s="111"/>
      <c r="EF11" s="111">
        <f>'KALENDER PENDIDIKAN'!L115</f>
        <v>0</v>
      </c>
      <c r="EG11" s="111"/>
      <c r="EH11" s="111">
        <f>'KALENDER PENDIDIKAN'!M115</f>
        <v>0</v>
      </c>
      <c r="EI11" s="111"/>
      <c r="EJ11" s="111">
        <f>'KALENDER PENDIDIKAN'!N115</f>
        <v>1</v>
      </c>
      <c r="EK11" s="111"/>
      <c r="EL11" s="111">
        <f>'KALENDER PENDIDIKAN'!O115</f>
        <v>1</v>
      </c>
      <c r="EM11" s="111"/>
      <c r="EN11" s="111">
        <f>'KALENDER PENDIDIKAN'!P115</f>
        <v>1</v>
      </c>
      <c r="EO11" s="111"/>
      <c r="EP11" s="111">
        <f>'KALENDER PENDIDIKAN'!Q115</f>
        <v>1</v>
      </c>
      <c r="EQ11" s="111"/>
      <c r="ER11" s="111">
        <f>'KALENDER PENDIDIKAN'!R115</f>
        <v>0</v>
      </c>
      <c r="ES11" s="111"/>
      <c r="ET11" s="111">
        <f>'KALENDER PENDIDIKAN'!S115</f>
        <v>0</v>
      </c>
      <c r="EU11" s="111"/>
      <c r="EV11" s="111">
        <f>'KALENDER PENDIDIKAN'!T115</f>
        <v>1</v>
      </c>
      <c r="EW11" s="111"/>
      <c r="EX11" s="111">
        <f>'KALENDER PENDIDIKAN'!U115</f>
        <v>1</v>
      </c>
      <c r="EY11" s="111"/>
      <c r="EZ11" s="111">
        <f>'KALENDER PENDIDIKAN'!V115</f>
        <v>1</v>
      </c>
      <c r="FA11" s="111"/>
      <c r="FB11" s="111">
        <f>'KALENDER PENDIDIKAN'!W115</f>
        <v>1</v>
      </c>
      <c r="FC11" s="111"/>
      <c r="FD11" s="111">
        <f>'KALENDER PENDIDIKAN'!X115</f>
        <v>1</v>
      </c>
      <c r="FE11" s="111"/>
      <c r="FF11" s="111">
        <f>'KALENDER PENDIDIKAN'!Y115</f>
        <v>0</v>
      </c>
      <c r="FG11" s="111"/>
      <c r="FH11" s="111">
        <f>'KALENDER PENDIDIKAN'!Z115</f>
        <v>0</v>
      </c>
      <c r="FI11" s="111"/>
      <c r="FJ11" s="111">
        <f>'KALENDER PENDIDIKAN'!AA115</f>
        <v>0</v>
      </c>
      <c r="FK11" s="111"/>
      <c r="FL11" s="111">
        <f>'KALENDER PENDIDIKAN'!AB115</f>
        <v>1</v>
      </c>
      <c r="FM11" s="111"/>
      <c r="FN11" s="111">
        <f>'KALENDER PENDIDIKAN'!AC115</f>
        <v>0</v>
      </c>
      <c r="FO11" s="111"/>
      <c r="FP11" s="111">
        <f>'KALENDER PENDIDIKAN'!AD115</f>
        <v>1</v>
      </c>
      <c r="FQ11" s="111"/>
      <c r="FR11" s="111">
        <f>'KALENDER PENDIDIKAN'!AE115</f>
        <v>0</v>
      </c>
      <c r="FS11" s="111"/>
      <c r="FT11" s="111">
        <f>'KALENDER PENDIDIKAN'!AF115</f>
        <v>1</v>
      </c>
      <c r="FU11" s="111"/>
      <c r="FV11" s="111">
        <f>'KALENDER PENDIDIKAN'!AG115</f>
        <v>0</v>
      </c>
      <c r="FW11" s="111"/>
      <c r="FX11" s="111">
        <f>'KALENDER PENDIDIKAN'!AH115</f>
        <v>0</v>
      </c>
      <c r="FY11" s="111"/>
      <c r="FZ11" s="111">
        <f>'KALENDER PENDIDIKAN'!AI115</f>
        <v>0</v>
      </c>
      <c r="GA11" s="111"/>
      <c r="GB11" s="111">
        <f>'KALENDER PENDIDIKAN'!AJ115</f>
        <v>0</v>
      </c>
      <c r="GC11" s="111"/>
      <c r="GD11" s="111">
        <f>'KALENDER PENDIDIKAN'!AK115</f>
        <v>0</v>
      </c>
      <c r="GE11" s="111"/>
      <c r="GF11" s="111">
        <v>1</v>
      </c>
      <c r="GH11" s="103" t="str">
        <f>IF(C11="","Hide","Show")</f>
        <v>Show</v>
      </c>
      <c r="GI11" s="156" t="s">
        <v>193</v>
      </c>
      <c r="GJ11" s="157"/>
      <c r="GK11" s="157"/>
      <c r="GL11" s="157"/>
      <c r="GM11" s="157"/>
      <c r="GN11" s="158"/>
    </row>
    <row r="12" spans="1:196" hidden="1" x14ac:dyDescent="0.35">
      <c r="A12" s="118"/>
      <c r="B12" s="118"/>
      <c r="C12" s="118"/>
      <c r="D12" s="137" t="str">
        <f t="shared" ref="D12:D41" si="70">IF(AR12&gt;0,AR12,"")</f>
        <v/>
      </c>
      <c r="E12" s="137" t="str">
        <f t="shared" ref="E12:E41" si="71">IF(AT12&gt;0,AT12,"")</f>
        <v/>
      </c>
      <c r="F12" s="137" t="str">
        <f t="shared" ref="F12:F41" si="72">IF(AV12&gt;0,AV12,"")</f>
        <v/>
      </c>
      <c r="G12" s="137" t="str">
        <f t="shared" ref="G12:G41" si="73">IF(AX12&gt;0,AX12,"")</f>
        <v/>
      </c>
      <c r="H12" s="137" t="str">
        <f t="shared" ref="H12:H41" si="74">IF(AZ12&gt;0,AZ12,"")</f>
        <v/>
      </c>
      <c r="I12" s="137" t="str">
        <f t="shared" ref="I12:I41" si="75">IF(BB12&gt;0,BB12,"")</f>
        <v/>
      </c>
      <c r="J12" s="137" t="str">
        <f t="shared" ref="J12:J41" si="76">IF(BD12&gt;0,BD12,"")</f>
        <v/>
      </c>
      <c r="K12" s="137" t="str">
        <f t="shared" ref="K12:K41" si="77">IF(BF12&gt;0,BF12,"")</f>
        <v/>
      </c>
      <c r="L12" s="137" t="str">
        <f t="shared" ref="L12:L41" si="78">IF(BH12&gt;0,BH12,"")</f>
        <v/>
      </c>
      <c r="M12" s="137" t="str">
        <f t="shared" ref="M12:M41" si="79">IF(BJ12&gt;0,BJ12,"")</f>
        <v/>
      </c>
      <c r="N12" s="137" t="str">
        <f t="shared" ref="N12:N41" si="80">IF(BL12&gt;0,BL12,"")</f>
        <v/>
      </c>
      <c r="O12" s="137" t="str">
        <f t="shared" ref="O12:O41" si="81">IF(BN12&gt;0,BN12,"")</f>
        <v/>
      </c>
      <c r="P12" s="137" t="str">
        <f t="shared" ref="P12:P41" si="82">IF(BP12&gt;0,BP12,"")</f>
        <v/>
      </c>
      <c r="Q12" s="137" t="str">
        <f t="shared" ref="Q12:Q41" si="83">IF(BR12&gt;0,BR12,"")</f>
        <v/>
      </c>
      <c r="R12" s="137" t="str">
        <f t="shared" ref="R12:R41" si="84">IF(BT12&gt;0,BT12,"")</f>
        <v/>
      </c>
      <c r="S12" s="137" t="str">
        <f t="shared" ref="S12:S41" si="85">IF(BV12&gt;0,BV12,"")</f>
        <v/>
      </c>
      <c r="T12" s="137" t="str">
        <f t="shared" ref="T12:T41" si="86">IF(BX12&gt;0,BX12,"")</f>
        <v/>
      </c>
      <c r="U12" s="137" t="str">
        <f t="shared" ref="U12:U41" si="87">IF(BZ12&gt;0,BZ12,"")</f>
        <v/>
      </c>
      <c r="V12" s="137" t="str">
        <f t="shared" ref="V12:V41" si="88">IF(CB12&gt;0,CB12,"")</f>
        <v/>
      </c>
      <c r="W12" s="137" t="str">
        <f t="shared" ref="W12:W41" si="89">IF(CD12&gt;0,CD12,"")</f>
        <v/>
      </c>
      <c r="X12" s="137" t="str">
        <f t="shared" ref="X12:X41" si="90">IF(CF12&gt;0,CF12,"")</f>
        <v/>
      </c>
      <c r="Y12" s="137" t="str">
        <f t="shared" ref="Y12:Y41" si="91">IF(CH12&gt;0,CH12,"")</f>
        <v/>
      </c>
      <c r="Z12" s="137" t="str">
        <f t="shared" ref="Z12:Z41" si="92">IF(CJ12&gt;0,CJ12,"")</f>
        <v/>
      </c>
      <c r="AA12" s="137" t="str">
        <f t="shared" ref="AA12:AA41" si="93">IF(CL12&gt;0,CL12,"")</f>
        <v/>
      </c>
      <c r="AB12" s="137" t="str">
        <f t="shared" ref="AB12:AB41" si="94">IF(CN12&gt;0,CN12,"")</f>
        <v/>
      </c>
      <c r="AC12" s="137" t="str">
        <f t="shared" ref="AC12:AC41" si="95">IF(CP12&gt;0,CP12,"")</f>
        <v/>
      </c>
      <c r="AD12" s="137" t="str">
        <f t="shared" ref="AD12:AD41" si="96">IF(CR12&gt;0,CR12,"")</f>
        <v/>
      </c>
      <c r="AE12" s="137" t="str">
        <f t="shared" ref="AE12:AE41" si="97">IF(CT12&gt;0,CT12,"")</f>
        <v/>
      </c>
      <c r="AF12" s="137" t="str">
        <f t="shared" ref="AF12:AF41" si="98">IF(CV12&gt;0,CV12,"")</f>
        <v/>
      </c>
      <c r="AG12" s="137" t="str">
        <f t="shared" ref="AG12:AG41" si="99">IF(CX12&gt;0,CX12,"")</f>
        <v/>
      </c>
      <c r="AH12" s="137" t="str">
        <f t="shared" ref="AH12:AH41" si="100">IF(CZ12&gt;0,CZ12,"")</f>
        <v/>
      </c>
      <c r="AI12" s="137" t="str">
        <f t="shared" ref="AI12:AI41" si="101">IF(DB12&gt;0,DB12,"")</f>
        <v/>
      </c>
      <c r="AJ12" s="137" t="str">
        <f t="shared" ref="AJ12:AJ41" si="102">IF(DD12&gt;0,DD12,"")</f>
        <v/>
      </c>
      <c r="AK12" s="137" t="str">
        <f t="shared" ref="AK12:AK41" si="103">IF(DF12&gt;0,DF12,"")</f>
        <v/>
      </c>
      <c r="AL12" s="137" t="str">
        <f t="shared" ref="AL12:AL41" si="104">IF(DH12&gt;0,DH12,"")</f>
        <v/>
      </c>
      <c r="AM12" s="137" t="str">
        <f t="shared" ref="AM12:AM41" si="105">IF(DJ12&gt;0,DJ12,"")</f>
        <v/>
      </c>
      <c r="AN12" s="41"/>
      <c r="AO12" s="2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L12" s="111">
        <f>'KALENDER PENDIDIKAN'!B116</f>
        <v>0</v>
      </c>
      <c r="DM12" s="111"/>
      <c r="DN12" s="111">
        <f>'KALENDER PENDIDIKAN'!C116</f>
        <v>1</v>
      </c>
      <c r="DO12" s="111"/>
      <c r="DP12" s="111">
        <f>'KALENDER PENDIDIKAN'!D116</f>
        <v>1</v>
      </c>
      <c r="DQ12" s="111"/>
      <c r="DR12" s="111">
        <f>'KALENDER PENDIDIKAN'!E116</f>
        <v>1</v>
      </c>
      <c r="DS12" s="111"/>
      <c r="DT12" s="111">
        <f>'KALENDER PENDIDIKAN'!F116</f>
        <v>1</v>
      </c>
      <c r="DU12" s="111"/>
      <c r="DV12" s="111">
        <f>'KALENDER PENDIDIKAN'!G116</f>
        <v>0</v>
      </c>
      <c r="DW12" s="111"/>
      <c r="DX12" s="111">
        <f>'KALENDER PENDIDIKAN'!H116</f>
        <v>1</v>
      </c>
      <c r="DY12" s="111"/>
      <c r="DZ12" s="111">
        <f>'KALENDER PENDIDIKAN'!I116</f>
        <v>1</v>
      </c>
      <c r="EA12" s="111"/>
      <c r="EB12" s="111">
        <f>'KALENDER PENDIDIKAN'!J116</f>
        <v>1</v>
      </c>
      <c r="EC12" s="111"/>
      <c r="ED12" s="111">
        <f>'KALENDER PENDIDIKAN'!K116</f>
        <v>0</v>
      </c>
      <c r="EE12" s="111"/>
      <c r="EF12" s="111">
        <f>'KALENDER PENDIDIKAN'!L116</f>
        <v>0</v>
      </c>
      <c r="EG12" s="111"/>
      <c r="EH12" s="111">
        <f>'KALENDER PENDIDIKAN'!M116</f>
        <v>0</v>
      </c>
      <c r="EI12" s="111"/>
      <c r="EJ12" s="111">
        <f>'KALENDER PENDIDIKAN'!N116</f>
        <v>1</v>
      </c>
      <c r="EK12" s="111"/>
      <c r="EL12" s="111">
        <f>'KALENDER PENDIDIKAN'!O116</f>
        <v>1</v>
      </c>
      <c r="EM12" s="111"/>
      <c r="EN12" s="111">
        <f>'KALENDER PENDIDIKAN'!P116</f>
        <v>1</v>
      </c>
      <c r="EO12" s="111"/>
      <c r="EP12" s="111">
        <f>'KALENDER PENDIDIKAN'!Q116</f>
        <v>1</v>
      </c>
      <c r="EQ12" s="111"/>
      <c r="ER12" s="111">
        <f>'KALENDER PENDIDIKAN'!R116</f>
        <v>0</v>
      </c>
      <c r="ES12" s="111"/>
      <c r="ET12" s="111">
        <f>'KALENDER PENDIDIKAN'!S116</f>
        <v>0</v>
      </c>
      <c r="EU12" s="111"/>
      <c r="EV12" s="111">
        <f>'KALENDER PENDIDIKAN'!T116</f>
        <v>1</v>
      </c>
      <c r="EW12" s="111"/>
      <c r="EX12" s="111">
        <f>'KALENDER PENDIDIKAN'!U116</f>
        <v>1</v>
      </c>
      <c r="EY12" s="111"/>
      <c r="EZ12" s="111">
        <f>'KALENDER PENDIDIKAN'!V116</f>
        <v>1</v>
      </c>
      <c r="FA12" s="111"/>
      <c r="FB12" s="111">
        <f>'KALENDER PENDIDIKAN'!W116</f>
        <v>1</v>
      </c>
      <c r="FC12" s="111"/>
      <c r="FD12" s="111">
        <f>'KALENDER PENDIDIKAN'!X116</f>
        <v>1</v>
      </c>
      <c r="FE12" s="111"/>
      <c r="FF12" s="111">
        <f>'KALENDER PENDIDIKAN'!Y116</f>
        <v>0</v>
      </c>
      <c r="FG12" s="111"/>
      <c r="FH12" s="111">
        <f>'KALENDER PENDIDIKAN'!Z116</f>
        <v>0</v>
      </c>
      <c r="FI12" s="111"/>
      <c r="FJ12" s="111">
        <f>'KALENDER PENDIDIKAN'!AA116</f>
        <v>0</v>
      </c>
      <c r="FK12" s="111"/>
      <c r="FL12" s="111">
        <f>'KALENDER PENDIDIKAN'!AB116</f>
        <v>1</v>
      </c>
      <c r="FM12" s="111"/>
      <c r="FN12" s="111">
        <f>'KALENDER PENDIDIKAN'!AC116</f>
        <v>0</v>
      </c>
      <c r="FO12" s="111"/>
      <c r="FP12" s="111">
        <f>'KALENDER PENDIDIKAN'!AD116</f>
        <v>1</v>
      </c>
      <c r="FQ12" s="111"/>
      <c r="FR12" s="111">
        <f>'KALENDER PENDIDIKAN'!AE116</f>
        <v>0</v>
      </c>
      <c r="FS12" s="111"/>
      <c r="FT12" s="111">
        <f>'KALENDER PENDIDIKAN'!AF116</f>
        <v>1</v>
      </c>
      <c r="FU12" s="111"/>
      <c r="FV12" s="111">
        <f>'KALENDER PENDIDIKAN'!AG116</f>
        <v>0</v>
      </c>
      <c r="FW12" s="111"/>
      <c r="FX12" s="111">
        <f>'KALENDER PENDIDIKAN'!AH116</f>
        <v>0</v>
      </c>
      <c r="FY12" s="111"/>
      <c r="FZ12" s="111">
        <f>'KALENDER PENDIDIKAN'!AI116</f>
        <v>0</v>
      </c>
      <c r="GA12" s="111"/>
      <c r="GB12" s="111">
        <f>'KALENDER PENDIDIKAN'!AJ116</f>
        <v>0</v>
      </c>
      <c r="GC12" s="111"/>
      <c r="GD12" s="111">
        <f>'KALENDER PENDIDIKAN'!AK116</f>
        <v>0</v>
      </c>
      <c r="GE12" s="111"/>
      <c r="GF12" s="111">
        <v>2</v>
      </c>
      <c r="GH12" s="103" t="str">
        <f>IF(C12="","Hide","Show")</f>
        <v>Hide</v>
      </c>
    </row>
    <row r="13" spans="1:196" x14ac:dyDescent="0.35">
      <c r="A13" s="118" t="str">
        <f>PROTA!C42</f>
        <v>2</v>
      </c>
      <c r="B13" s="118">
        <f>PROTA!C43</f>
        <v>0</v>
      </c>
      <c r="C13" s="118">
        <f>PROTA!E42</f>
        <v>111</v>
      </c>
      <c r="D13" s="137" t="str">
        <f t="shared" si="70"/>
        <v/>
      </c>
      <c r="E13" s="137" t="str">
        <f t="shared" si="71"/>
        <v/>
      </c>
      <c r="F13" s="137" t="str">
        <f t="shared" si="72"/>
        <v/>
      </c>
      <c r="G13" s="137" t="str">
        <f t="shared" si="73"/>
        <v/>
      </c>
      <c r="H13" s="137" t="str">
        <f t="shared" si="74"/>
        <v/>
      </c>
      <c r="I13" s="137" t="str">
        <f t="shared" si="75"/>
        <v/>
      </c>
      <c r="J13" s="137" t="str">
        <f t="shared" si="76"/>
        <v/>
      </c>
      <c r="K13" s="137" t="str">
        <f t="shared" si="77"/>
        <v/>
      </c>
      <c r="L13" s="137" t="str">
        <f t="shared" si="78"/>
        <v/>
      </c>
      <c r="M13" s="137" t="str">
        <f t="shared" si="79"/>
        <v/>
      </c>
      <c r="N13" s="137" t="str">
        <f t="shared" si="80"/>
        <v/>
      </c>
      <c r="O13" s="137" t="str">
        <f t="shared" si="81"/>
        <v/>
      </c>
      <c r="P13" s="137" t="str">
        <f t="shared" si="82"/>
        <v/>
      </c>
      <c r="Q13" s="137" t="str">
        <f t="shared" si="83"/>
        <v/>
      </c>
      <c r="R13" s="137" t="str">
        <f t="shared" si="84"/>
        <v/>
      </c>
      <c r="S13" s="137" t="str">
        <f t="shared" si="85"/>
        <v/>
      </c>
      <c r="T13" s="137" t="str">
        <f t="shared" si="86"/>
        <v/>
      </c>
      <c r="U13" s="137" t="str">
        <f t="shared" si="87"/>
        <v/>
      </c>
      <c r="V13" s="137" t="str">
        <f t="shared" si="88"/>
        <v/>
      </c>
      <c r="W13" s="137" t="str">
        <f t="shared" si="89"/>
        <v/>
      </c>
      <c r="X13" s="137" t="str">
        <f t="shared" si="90"/>
        <v/>
      </c>
      <c r="Y13" s="137" t="str">
        <f t="shared" si="91"/>
        <v/>
      </c>
      <c r="Z13" s="137">
        <f t="shared" si="92"/>
        <v>1</v>
      </c>
      <c r="AA13" s="137" t="str">
        <f t="shared" si="93"/>
        <v/>
      </c>
      <c r="AB13" s="137" t="str">
        <f t="shared" si="94"/>
        <v/>
      </c>
      <c r="AC13" s="137" t="str">
        <f t="shared" si="95"/>
        <v/>
      </c>
      <c r="AD13" s="137">
        <f t="shared" si="96"/>
        <v>7</v>
      </c>
      <c r="AE13" s="137" t="str">
        <f t="shared" si="97"/>
        <v/>
      </c>
      <c r="AF13" s="137">
        <f t="shared" si="98"/>
        <v>7</v>
      </c>
      <c r="AG13" s="137" t="str">
        <f t="shared" si="99"/>
        <v/>
      </c>
      <c r="AH13" s="137">
        <f t="shared" si="100"/>
        <v>7</v>
      </c>
      <c r="AI13" s="137" t="str">
        <f t="shared" si="101"/>
        <v/>
      </c>
      <c r="AJ13" s="137" t="str">
        <f t="shared" si="102"/>
        <v/>
      </c>
      <c r="AK13" s="137" t="str">
        <f t="shared" si="103"/>
        <v/>
      </c>
      <c r="AL13" s="137" t="str">
        <f t="shared" si="104"/>
        <v/>
      </c>
      <c r="AM13" s="137" t="str">
        <f t="shared" si="105"/>
        <v/>
      </c>
      <c r="AN13" s="41"/>
      <c r="AO13" s="21"/>
      <c r="AP13">
        <f t="shared" ref="AP13:AP29" si="106">IF(C13="",0,C13)</f>
        <v>111</v>
      </c>
      <c r="AQ13" s="111">
        <f t="shared" si="0"/>
        <v>111</v>
      </c>
      <c r="AR13" s="111">
        <f>IF(DL13&gt;0,IF(AND(AQ11=0,AR11=0),IF(AQ13&lt;=$AQ$6,IF(SUM(AR11:AR12)&lt;&gt;$AQ$6,AQ13,0),$AQ$6),IF(AQ11&lt;&gt;$AP$11,IF(AND(AQ13&lt;$AQ$6,AR11&lt;$AQ$6),IF($AQ$6-SUM(AR11:AR12)&gt;AQ13,AQ13,$AQ$6-SUM(AR11:AR12)),$AQ$6-AR11),IF($AQ$6-SUM(AR11:AR12)&gt;AQ13,AQ13,IF(AQ13=$AP$13,$AQ$6-SUM(AR11:AR12),0)))),0)</f>
        <v>0</v>
      </c>
      <c r="AS13" s="111">
        <f t="shared" ref="AS13" si="107">AQ13-AR13</f>
        <v>111</v>
      </c>
      <c r="AT13" s="111">
        <f t="shared" ref="AT13" si="108">IF(DN13&gt;0,IF(AND(AS11=0,AT11=0),IF(AS13&lt;=$AQ$6,IF(SUM(AT11:AT12)&lt;&gt;$AQ$6,AS13,0),$AQ$6),IF(AS11&lt;&gt;$AP$11,IF(AND(AS13&lt;$AQ$6,AT11&lt;$AQ$6),IF($AQ$6-SUM(AT11:AT12)&gt;AS13,AS13,$AQ$6-SUM(AT11:AT12)),$AQ$6-AT11),IF($AQ$6-SUM(AT11:AT12)&gt;AS13,AS13,IF(AS13=$AP$13,$AQ$6-SUM(AT11:AT12),0)))),0)</f>
        <v>0</v>
      </c>
      <c r="AU13" s="111">
        <f t="shared" ref="AU13" si="109">AS13-AT13</f>
        <v>111</v>
      </c>
      <c r="AV13" s="111">
        <f t="shared" ref="AV13" si="110">IF(DP13&gt;0,IF(AND(AU11=0,AV11=0),IF(AU13&lt;=$AQ$6,IF(SUM(AV11:AV12)&lt;&gt;$AQ$6,AU13,0),$AQ$6),IF(AU11&lt;&gt;$AP$11,IF(AND(AU13&lt;$AQ$6,AV11&lt;$AQ$6),IF($AQ$6-SUM(AV11:AV12)&gt;AU13,AU13,$AQ$6-SUM(AV11:AV12)),$AQ$6-AV11),IF($AQ$6-SUM(AV11:AV12)&gt;AU13,AU13,IF(AU13=$AP$13,$AQ$6-SUM(AV11:AV12),0)))),0)</f>
        <v>0</v>
      </c>
      <c r="AW13" s="111">
        <f t="shared" ref="AW13" si="111">AU13-AV13</f>
        <v>111</v>
      </c>
      <c r="AX13" s="111">
        <f t="shared" ref="AX13" si="112">IF(DR13&gt;0,IF(AND(AW11=0,AX11=0),IF(AW13&lt;=$AQ$6,IF(SUM(AX11:AX12)&lt;&gt;$AQ$6,AW13,0),$AQ$6),IF(AW11&lt;&gt;$AP$11,IF(AND(AW13&lt;$AQ$6,AX11&lt;$AQ$6),IF($AQ$6-SUM(AX11:AX12)&gt;AW13,AW13,$AQ$6-SUM(AX11:AX12)),$AQ$6-AX11),IF($AQ$6-SUM(AX11:AX12)&gt;AW13,AW13,IF(AW13=$AP$13,$AQ$6-SUM(AX11:AX12),0)))),0)</f>
        <v>0</v>
      </c>
      <c r="AY13" s="111">
        <f t="shared" ref="AY13" si="113">AW13-AX13</f>
        <v>111</v>
      </c>
      <c r="AZ13" s="111">
        <f t="shared" ref="AZ13" si="114">IF(DT13&gt;0,IF(AND(AY11=0,AZ11=0),IF(AY13&lt;=$AQ$6,IF(SUM(AZ11:AZ12)&lt;&gt;$AQ$6,AY13,0),$AQ$6),IF(AY11&lt;&gt;$AP$11,IF(AND(AY13&lt;$AQ$6,AZ11&lt;$AQ$6),IF($AQ$6-SUM(AZ11:AZ12)&gt;AY13,AY13,$AQ$6-SUM(AZ11:AZ12)),$AQ$6-AZ11),IF($AQ$6-SUM(AZ11:AZ12)&gt;AY13,AY13,IF(AY13=$AP$13,$AQ$6-SUM(AZ11:AZ12),0)))),0)</f>
        <v>0</v>
      </c>
      <c r="BA13" s="111">
        <f t="shared" ref="BA13" si="115">AY13-AZ13</f>
        <v>111</v>
      </c>
      <c r="BB13" s="111">
        <f t="shared" ref="BB13" si="116">IF(DV13&gt;0,IF(AND(BA11=0,BB11=0),IF(BA13&lt;=$AQ$6,IF(SUM(BB11:BB12)&lt;&gt;$AQ$6,BA13,0),$AQ$6),IF(BA11&lt;&gt;$AP$11,IF(AND(BA13&lt;$AQ$6,BB11&lt;$AQ$6),IF($AQ$6-SUM(BB11:BB12)&gt;BA13,BA13,$AQ$6-SUM(BB11:BB12)),$AQ$6-BB11),IF($AQ$6-SUM(BB11:BB12)&gt;BA13,BA13,IF(BA13=$AP$13,$AQ$6-SUM(BB11:BB12),0)))),0)</f>
        <v>0</v>
      </c>
      <c r="BC13" s="111">
        <f t="shared" ref="BC13" si="117">BA13-BB13</f>
        <v>111</v>
      </c>
      <c r="BD13" s="111">
        <f t="shared" ref="BD13" si="118">IF(DX13&gt;0,IF(AND(BC11=0,BD11=0),IF(BC13&lt;=$AQ$6,IF(SUM(BD11:BD12)&lt;&gt;$AQ$6,BC13,0),$AQ$6),IF(BC11&lt;&gt;$AP$11,IF(AND(BC13&lt;$AQ$6,BD11&lt;$AQ$6),IF($AQ$6-SUM(BD11:BD12)&gt;BC13,BC13,$AQ$6-SUM(BD11:BD12)),$AQ$6-BD11),IF($AQ$6-SUM(BD11:BD12)&gt;BC13,BC13,IF(BC13=$AP$13,$AQ$6-SUM(BD11:BD12),0)))),0)</f>
        <v>0</v>
      </c>
      <c r="BE13" s="111">
        <f t="shared" ref="BE13" si="119">BC13-BD13</f>
        <v>111</v>
      </c>
      <c r="BF13" s="111">
        <f t="shared" ref="BF13" si="120">IF(DZ13&gt;0,IF(AND(BE11=0,BF11=0),IF(BE13&lt;=$AQ$6,IF(SUM(BF11:BF12)&lt;&gt;$AQ$6,BE13,0),$AQ$6),IF(BE11&lt;&gt;$AP$11,IF(AND(BE13&lt;$AQ$6,BF11&lt;$AQ$6),IF($AQ$6-SUM(BF11:BF12)&gt;BE13,BE13,$AQ$6-SUM(BF11:BF12)),$AQ$6-BF11),IF($AQ$6-SUM(BF11:BF12)&gt;BE13,BE13,IF(BE13=$AP$13,$AQ$6-SUM(BF11:BF12),0)))),0)</f>
        <v>0</v>
      </c>
      <c r="BG13" s="111">
        <f t="shared" ref="BG13" si="121">BE13-BF13</f>
        <v>111</v>
      </c>
      <c r="BH13" s="111">
        <f t="shared" ref="BH13" si="122">IF(EB13&gt;0,IF(AND(BG11=0,BH11=0),IF(BG13&lt;=$AQ$6,IF(SUM(BH11:BH12)&lt;&gt;$AQ$6,BG13,0),$AQ$6),IF(BG11&lt;&gt;$AP$11,IF(AND(BG13&lt;$AQ$6,BH11&lt;$AQ$6),IF($AQ$6-SUM(BH11:BH12)&gt;BG13,BG13,$AQ$6-SUM(BH11:BH12)),$AQ$6-BH11),IF($AQ$6-SUM(BH11:BH12)&gt;BG13,BG13,IF(BG13=$AP$13,$AQ$6-SUM(BH11:BH12),0)))),0)</f>
        <v>0</v>
      </c>
      <c r="BI13" s="111">
        <f t="shared" ref="BI13" si="123">BG13-BH13</f>
        <v>111</v>
      </c>
      <c r="BJ13" s="111">
        <f t="shared" ref="BJ13" si="124">IF(ED13&gt;0,IF(AND(BI11=0,BJ11=0),IF(BI13&lt;=$AQ$6,IF(SUM(BJ11:BJ12)&lt;&gt;$AQ$6,BI13,0),$AQ$6),IF(BI11&lt;&gt;$AP$11,IF(AND(BI13&lt;$AQ$6,BJ11&lt;$AQ$6),IF($AQ$6-SUM(BJ11:BJ12)&gt;BI13,BI13,$AQ$6-SUM(BJ11:BJ12)),$AQ$6-BJ11),IF($AQ$6-SUM(BJ11:BJ12)&gt;BI13,BI13,IF(BI13=$AP$13,$AQ$6-SUM(BJ11:BJ12),0)))),0)</f>
        <v>0</v>
      </c>
      <c r="BK13" s="111">
        <f t="shared" ref="BK13" si="125">BI13-BJ13</f>
        <v>111</v>
      </c>
      <c r="BL13" s="111">
        <f t="shared" ref="BL13" si="126">IF(EF13&gt;0,IF(AND(BK11=0,BL11=0),IF(BK13&lt;=$AQ$6,IF(SUM(BL11:BL12)&lt;&gt;$AQ$6,BK13,0),$AQ$6),IF(BK11&lt;&gt;$AP$11,IF(AND(BK13&lt;$AQ$6,BL11&lt;$AQ$6),IF($AQ$6-SUM(BL11:BL12)&gt;BK13,BK13,$AQ$6-SUM(BL11:BL12)),$AQ$6-BL11),IF($AQ$6-SUM(BL11:BL12)&gt;BK13,BK13,IF(BK13=$AP$13,$AQ$6-SUM(BL11:BL12),0)))),0)</f>
        <v>0</v>
      </c>
      <c r="BM13" s="111">
        <f t="shared" ref="BM13" si="127">BK13-BL13</f>
        <v>111</v>
      </c>
      <c r="BN13" s="111">
        <f t="shared" ref="BN13" si="128">IF(EH13&gt;0,IF(AND(BM11=0,BN11=0),IF(BM13&lt;=$AQ$6,IF(SUM(BN11:BN12)&lt;&gt;$AQ$6,BM13,0),$AQ$6),IF(BM11&lt;&gt;$AP$11,IF(AND(BM13&lt;$AQ$6,BN11&lt;$AQ$6),IF($AQ$6-SUM(BN11:BN12)&gt;BM13,BM13,$AQ$6-SUM(BN11:BN12)),$AQ$6-BN11),IF($AQ$6-SUM(BN11:BN12)&gt;BM13,BM13,IF(BM13=$AP$13,$AQ$6-SUM(BN11:BN12),0)))),0)</f>
        <v>0</v>
      </c>
      <c r="BO13" s="111">
        <f t="shared" ref="BO13" si="129">BM13-BN13</f>
        <v>111</v>
      </c>
      <c r="BP13" s="111">
        <f t="shared" ref="BP13" si="130">IF(EJ13&gt;0,IF(AND(BO11=0,BP11=0),IF(BO13&lt;=$AQ$6,IF(SUM(BP11:BP12)&lt;&gt;$AQ$6,BO13,0),$AQ$6),IF(BO11&lt;&gt;$AP$11,IF(AND(BO13&lt;$AQ$6,BP11&lt;$AQ$6),IF($AQ$6-SUM(BP11:BP12)&gt;BO13,BO13,$AQ$6-SUM(BP11:BP12)),$AQ$6-BP11),IF($AQ$6-SUM(BP11:BP12)&gt;BO13,BO13,IF(BO13=$AP$13,$AQ$6-SUM(BP11:BP12),0)))),0)</f>
        <v>0</v>
      </c>
      <c r="BQ13" s="111">
        <f t="shared" ref="BQ13" si="131">BO13-BP13</f>
        <v>111</v>
      </c>
      <c r="BR13" s="111">
        <f t="shared" ref="BR13" si="132">IF(EL13&gt;0,IF(AND(BQ11=0,BR11=0),IF(BQ13&lt;=$AQ$6,IF(SUM(BR11:BR12)&lt;&gt;$AQ$6,BQ13,0),$AQ$6),IF(BQ11&lt;&gt;$AP$11,IF(AND(BQ13&lt;$AQ$6,BR11&lt;$AQ$6),IF($AQ$6-SUM(BR11:BR12)&gt;BQ13,BQ13,$AQ$6-SUM(BR11:BR12)),$AQ$6-BR11),IF($AQ$6-SUM(BR11:BR12)&gt;BQ13,BQ13,IF(BQ13=$AP$13,$AQ$6-SUM(BR11:BR12),0)))),0)</f>
        <v>0</v>
      </c>
      <c r="BS13" s="111">
        <f t="shared" ref="BS13" si="133">BQ13-BR13</f>
        <v>111</v>
      </c>
      <c r="BT13" s="111">
        <f t="shared" ref="BT13" si="134">IF(EN13&gt;0,IF(AND(BS11=0,BT11=0),IF(BS13&lt;=$AQ$6,IF(SUM(BT11:BT12)&lt;&gt;$AQ$6,BS13,0),$AQ$6),IF(BS11&lt;&gt;$AP$11,IF(AND(BS13&lt;$AQ$6,BT11&lt;$AQ$6),IF($AQ$6-SUM(BT11:BT12)&gt;BS13,BS13,$AQ$6-SUM(BT11:BT12)),$AQ$6-BT11),IF($AQ$6-SUM(BT11:BT12)&gt;BS13,BS13,IF(BS13=$AP$13,$AQ$6-SUM(BT11:BT12),0)))),0)</f>
        <v>0</v>
      </c>
      <c r="BU13" s="111">
        <f t="shared" ref="BU13" si="135">BS13-BT13</f>
        <v>111</v>
      </c>
      <c r="BV13" s="111">
        <f t="shared" ref="BV13" si="136">IF(EP13&gt;0,IF(AND(BU11=0,BV11=0),IF(BU13&lt;=$AQ$6,IF(SUM(BV11:BV12)&lt;&gt;$AQ$6,BU13,0),$AQ$6),IF(BU11&lt;&gt;$AP$11,IF(AND(BU13&lt;$AQ$6,BV11&lt;$AQ$6),IF($AQ$6-SUM(BV11:BV12)&gt;BU13,BU13,$AQ$6-SUM(BV11:BV12)),$AQ$6-BV11),IF($AQ$6-SUM(BV11:BV12)&gt;BU13,BU13,IF(BU13=$AP$13,$AQ$6-SUM(BV11:BV12),0)))),0)</f>
        <v>0</v>
      </c>
      <c r="BW13" s="111">
        <f t="shared" ref="BW13" si="137">BU13-BV13</f>
        <v>111</v>
      </c>
      <c r="BX13" s="111">
        <f t="shared" ref="BX13" si="138">IF(ER13&gt;0,IF(AND(BW11=0,BX11=0),IF(BW13&lt;=$AQ$6,IF(SUM(BX11:BX12)&lt;&gt;$AQ$6,BW13,0),$AQ$6),IF(BW11&lt;&gt;$AP$11,IF(AND(BW13&lt;$AQ$6,BX11&lt;$AQ$6),IF($AQ$6-SUM(BX11:BX12)&gt;BW13,BW13,$AQ$6-SUM(BX11:BX12)),$AQ$6-BX11),IF($AQ$6-SUM(BX11:BX12)&gt;BW13,BW13,IF(BW13=$AP$13,$AQ$6-SUM(BX11:BX12),0)))),0)</f>
        <v>0</v>
      </c>
      <c r="BY13" s="111">
        <f t="shared" ref="BY13" si="139">BW13-BX13</f>
        <v>111</v>
      </c>
      <c r="BZ13" s="111">
        <f t="shared" ref="BZ13" si="140">IF(ET13&gt;0,IF(AND(BY11=0,BZ11=0),IF(BY13&lt;=$AQ$6,IF(SUM(BZ11:BZ12)&lt;&gt;$AQ$6,BY13,0),$AQ$6),IF(BY11&lt;&gt;$AP$11,IF(AND(BY13&lt;$AQ$6,BZ11&lt;$AQ$6),IF($AQ$6-SUM(BZ11:BZ12)&gt;BY13,BY13,$AQ$6-SUM(BZ11:BZ12)),$AQ$6-BZ11),IF($AQ$6-SUM(BZ11:BZ12)&gt;BY13,BY13,IF(BY13=$AP$13,$AQ$6-SUM(BZ11:BZ12),0)))),0)</f>
        <v>0</v>
      </c>
      <c r="CA13" s="111">
        <f t="shared" ref="CA13" si="141">BY13-BZ13</f>
        <v>111</v>
      </c>
      <c r="CB13" s="111">
        <f t="shared" ref="CB13" si="142">IF(EV13&gt;0,IF(AND(CA11=0,CB11=0),IF(CA13&lt;=$AQ$6,IF(SUM(CB11:CB12)&lt;&gt;$AQ$6,CA13,0),$AQ$6),IF(CA11&lt;&gt;$AP$11,IF(AND(CA13&lt;$AQ$6,CB11&lt;$AQ$6),IF($AQ$6-SUM(CB11:CB12)&gt;CA13,CA13,$AQ$6-SUM(CB11:CB12)),$AQ$6-CB11),IF($AQ$6-SUM(CB11:CB12)&gt;CA13,CA13,IF(CA13=$AP$13,$AQ$6-SUM(CB11:CB12),0)))),0)</f>
        <v>0</v>
      </c>
      <c r="CC13" s="111">
        <f t="shared" ref="CC13" si="143">CA13-CB13</f>
        <v>111</v>
      </c>
      <c r="CD13" s="111">
        <f t="shared" ref="CD13" si="144">IF(EX13&gt;0,IF(AND(CC11=0,CD11=0),IF(CC13&lt;=$AQ$6,IF(SUM(CD11:CD12)&lt;&gt;$AQ$6,CC13,0),$AQ$6),IF(CC11&lt;&gt;$AP$11,IF(AND(CC13&lt;$AQ$6,CD11&lt;$AQ$6),IF($AQ$6-SUM(CD11:CD12)&gt;CC13,CC13,$AQ$6-SUM(CD11:CD12)),$AQ$6-CD11),IF($AQ$6-SUM(CD11:CD12)&gt;CC13,CC13,IF(CC13=$AP$13,$AQ$6-SUM(CD11:CD12),0)))),0)</f>
        <v>0</v>
      </c>
      <c r="CE13" s="111">
        <f t="shared" ref="CE13" si="145">CC13-CD13</f>
        <v>111</v>
      </c>
      <c r="CF13" s="111">
        <f t="shared" ref="CF13" si="146">IF(EZ13&gt;0,IF(AND(CE11=0,CF11=0),IF(CE13&lt;=$AQ$6,IF(SUM(CF11:CF12)&lt;&gt;$AQ$6,CE13,0),$AQ$6),IF(CE11&lt;&gt;$AP$11,IF(AND(CE13&lt;$AQ$6,CF11&lt;$AQ$6),IF($AQ$6-SUM(CF11:CF12)&gt;CE13,CE13,$AQ$6-SUM(CF11:CF12)),$AQ$6-CF11),IF($AQ$6-SUM(CF11:CF12)&gt;CE13,CE13,IF(CE13=$AP$13,$AQ$6-SUM(CF11:CF12),0)))),0)</f>
        <v>0</v>
      </c>
      <c r="CG13" s="111">
        <f t="shared" ref="CG13" si="147">CE13-CF13</f>
        <v>111</v>
      </c>
      <c r="CH13" s="111">
        <f t="shared" ref="CH13" si="148">IF(FB13&gt;0,IF(AND(CG11=0,CH11=0),IF(CG13&lt;=$AQ$6,IF(SUM(CH11:CH12)&lt;&gt;$AQ$6,CG13,0),$AQ$6),IF(CG11&lt;&gt;$AP$11,IF(AND(CG13&lt;$AQ$6,CH11&lt;$AQ$6),IF($AQ$6-SUM(CH11:CH12)&gt;CG13,CG13,$AQ$6-SUM(CH11:CH12)),$AQ$6-CH11),IF($AQ$6-SUM(CH11:CH12)&gt;CG13,CG13,IF(CG13=$AP$13,$AQ$6-SUM(CH11:CH12),0)))),0)</f>
        <v>0</v>
      </c>
      <c r="CI13" s="111">
        <f t="shared" ref="CI13" si="149">CG13-CH13</f>
        <v>111</v>
      </c>
      <c r="CJ13" s="111">
        <f t="shared" ref="CJ13" si="150">IF(FD13&gt;0,IF(AND(CI11=0,CJ11=0),IF(CI13&lt;=$AQ$6,IF(SUM(CJ11:CJ12)&lt;&gt;$AQ$6,CI13,0),$AQ$6),IF(CI11&lt;&gt;$AP$11,IF(AND(CI13&lt;$AQ$6,CJ11&lt;$AQ$6),IF($AQ$6-SUM(CJ11:CJ12)&gt;CI13,CI13,$AQ$6-SUM(CJ11:CJ12)),$AQ$6-CJ11),IF($AQ$6-SUM(CJ11:CJ12)&gt;CI13,CI13,IF(CI13=$AP$13,$AQ$6-SUM(CJ11:CJ12),0)))),0)</f>
        <v>1</v>
      </c>
      <c r="CK13" s="111">
        <f t="shared" ref="CK13" si="151">CI13-CJ13</f>
        <v>110</v>
      </c>
      <c r="CL13" s="111">
        <f t="shared" ref="CL13" si="152">IF(FF13&gt;0,IF(AND(CK11=0,CL11=0),IF(CK13&lt;=$AQ$6,IF(SUM(CL11:CL12)&lt;&gt;$AQ$6,CK13,0),$AQ$6),IF(CK11&lt;&gt;$AP$11,IF(AND(CK13&lt;$AQ$6,CL11&lt;$AQ$6),IF($AQ$6-SUM(CL11:CL12)&gt;CK13,CK13,$AQ$6-SUM(CL11:CL12)),$AQ$6-CL11),IF($AQ$6-SUM(CL11:CL12)&gt;CK13,CK13,IF(CK13=$AP$13,$AQ$6-SUM(CL11:CL12),0)))),0)</f>
        <v>0</v>
      </c>
      <c r="CM13" s="111">
        <f t="shared" ref="CM13" si="153">CK13-CL13</f>
        <v>110</v>
      </c>
      <c r="CN13" s="111">
        <f t="shared" ref="CN13" si="154">IF(FH13&gt;0,IF(AND(CM11=0,CN11=0),IF(CM13&lt;=$AQ$6,IF(SUM(CN11:CN12)&lt;&gt;$AQ$6,CM13,0),$AQ$6),IF(CM11&lt;&gt;$AP$11,IF(AND(CM13&lt;$AQ$6,CN11&lt;$AQ$6),IF($AQ$6-SUM(CN11:CN12)&gt;CM13,CM13,$AQ$6-SUM(CN11:CN12)),$AQ$6-CN11),IF($AQ$6-SUM(CN11:CN12)&gt;CM13,CM13,IF(CM13=$AP$13,$AQ$6-SUM(CN11:CN12),0)))),0)</f>
        <v>0</v>
      </c>
      <c r="CO13" s="111">
        <f t="shared" ref="CO13" si="155">CM13-CN13</f>
        <v>110</v>
      </c>
      <c r="CP13" s="111">
        <f t="shared" ref="CP13" si="156">IF(FJ13&gt;0,IF(AND(CO11=0,CP11=0),IF(CO13&lt;=$AQ$6,IF(SUM(CP11:CP12)&lt;&gt;$AQ$6,CO13,0),$AQ$6),IF(CO11&lt;&gt;$AP$11,IF(AND(CO13&lt;$AQ$6,CP11&lt;$AQ$6),IF($AQ$6-SUM(CP11:CP12)&gt;CO13,CO13,$AQ$6-SUM(CP11:CP12)),$AQ$6-CP11),IF($AQ$6-SUM(CP11:CP12)&gt;CO13,CO13,IF(CO13=$AP$13,$AQ$6-SUM(CP11:CP12),0)))),0)</f>
        <v>0</v>
      </c>
      <c r="CQ13" s="111">
        <f t="shared" ref="CQ13" si="157">CO13-CP13</f>
        <v>110</v>
      </c>
      <c r="CR13" s="111">
        <f t="shared" ref="CR13" si="158">IF(FL13&gt;0,IF(AND(CQ11=0,CR11=0),IF(CQ13&lt;=$AQ$6,IF(SUM(CR11:CR12)&lt;&gt;$AQ$6,CQ13,0),$AQ$6),IF(CQ11&lt;&gt;$AP$11,IF(AND(CQ13&lt;$AQ$6,CR11&lt;$AQ$6),IF($AQ$6-SUM(CR11:CR12)&gt;CQ13,CQ13,$AQ$6-SUM(CR11:CR12)),$AQ$6-CR11),IF($AQ$6-SUM(CR11:CR12)&gt;CQ13,CQ13,IF(CQ13=$AP$13,$AQ$6-SUM(CR11:CR12),0)))),0)</f>
        <v>7</v>
      </c>
      <c r="CS13" s="111">
        <f t="shared" ref="CS13" si="159">CQ13-CR13</f>
        <v>103</v>
      </c>
      <c r="CT13" s="111">
        <f t="shared" ref="CT13" si="160">IF(FN13&gt;0,IF(AND(CS11=0,CT11=0),IF(CS13&lt;=$AQ$6,IF(SUM(CT11:CT12)&lt;&gt;$AQ$6,CS13,0),$AQ$6),IF(CS11&lt;&gt;$AP$11,IF(AND(CS13&lt;$AQ$6,CT11&lt;$AQ$6),IF($AQ$6-SUM(CT11:CT12)&gt;CS13,CS13,$AQ$6-SUM(CT11:CT12)),$AQ$6-CT11),IF($AQ$6-SUM(CT11:CT12)&gt;CS13,CS13,IF(CS13=$AP$13,$AQ$6-SUM(CT11:CT12),0)))),0)</f>
        <v>0</v>
      </c>
      <c r="CU13" s="111">
        <f t="shared" ref="CU13" si="161">CS13-CT13</f>
        <v>103</v>
      </c>
      <c r="CV13" s="111">
        <f t="shared" ref="CV13" si="162">IF(FP13&gt;0,IF(AND(CU11=0,CV11=0),IF(CU13&lt;=$AQ$6,IF(SUM(CV11:CV12)&lt;&gt;$AQ$6,CU13,0),$AQ$6),IF(CU11&lt;&gt;$AP$11,IF(AND(CU13&lt;$AQ$6,CV11&lt;$AQ$6),IF($AQ$6-SUM(CV11:CV12)&gt;CU13,CU13,$AQ$6-SUM(CV11:CV12)),$AQ$6-CV11),IF($AQ$6-SUM(CV11:CV12)&gt;CU13,CU13,IF(CU13=$AP$13,$AQ$6-SUM(CV11:CV12),0)))),0)</f>
        <v>7</v>
      </c>
      <c r="CW13" s="111">
        <f t="shared" ref="CW13" si="163">CU13-CV13</f>
        <v>96</v>
      </c>
      <c r="CX13" s="111">
        <f t="shared" ref="CX13" si="164">IF(FR13&gt;0,IF(AND(CW11=0,CX11=0),IF(CW13&lt;=$AQ$6,IF(SUM(CX11:CX12)&lt;&gt;$AQ$6,CW13,0),$AQ$6),IF(CW11&lt;&gt;$AP$11,IF(AND(CW13&lt;$AQ$6,CX11&lt;$AQ$6),IF($AQ$6-SUM(CX11:CX12)&gt;CW13,CW13,$AQ$6-SUM(CX11:CX12)),$AQ$6-CX11),IF($AQ$6-SUM(CX11:CX12)&gt;CW13,CW13,IF(CW13=$AP$13,$AQ$6-SUM(CX11:CX12),0)))),0)</f>
        <v>0</v>
      </c>
      <c r="CY13" s="111">
        <f t="shared" ref="CY13" si="165">CW13-CX13</f>
        <v>96</v>
      </c>
      <c r="CZ13" s="111">
        <f t="shared" ref="CZ13" si="166">IF(FT13&gt;0,IF(AND(CY11=0,CZ11=0),IF(CY13&lt;=$AQ$6,IF(SUM(CZ11:CZ12)&lt;&gt;$AQ$6,CY13,0),$AQ$6),IF(CY11&lt;&gt;$AP$11,IF(AND(CY13&lt;$AQ$6,CZ11&lt;$AQ$6),IF($AQ$6-SUM(CZ11:CZ12)&gt;CY13,CY13,$AQ$6-SUM(CZ11:CZ12)),$AQ$6-CZ11),IF($AQ$6-SUM(CZ11:CZ12)&gt;CY13,CY13,IF(CY13=$AP$13,$AQ$6-SUM(CZ11:CZ12),0)))),0)</f>
        <v>7</v>
      </c>
      <c r="DA13" s="111">
        <f t="shared" ref="DA13" si="167">CY13-CZ13</f>
        <v>89</v>
      </c>
      <c r="DB13" s="111">
        <f t="shared" ref="DB13" si="168">IF(FV13&gt;0,IF(AND(DA11=0,DB11=0),IF(DA13&lt;=$AQ$6,IF(SUM(DB11:DB12)&lt;&gt;$AQ$6,DA13,0),$AQ$6),IF(DA11&lt;&gt;$AP$11,IF(AND(DA13&lt;$AQ$6,DB11&lt;$AQ$6),IF($AQ$6-SUM(DB11:DB12)&gt;DA13,DA13,$AQ$6-SUM(DB11:DB12)),$AQ$6-DB11),IF($AQ$6-SUM(DB11:DB12)&gt;DA13,DA13,IF(DA13=$AP$13,$AQ$6-SUM(DB11:DB12),0)))),0)</f>
        <v>0</v>
      </c>
      <c r="DC13" s="111">
        <f t="shared" ref="DC13" si="169">DA13-DB13</f>
        <v>89</v>
      </c>
      <c r="DD13" s="111">
        <f t="shared" ref="DD13" si="170">IF(FX13&gt;0,IF(AND(DC11=0,DD11=0),IF(DC13&lt;=$AQ$6,IF(SUM(DD11:DD12)&lt;&gt;$AQ$6,DC13,0),$AQ$6),IF(DC11&lt;&gt;$AP$11,IF(AND(DC13&lt;$AQ$6,DD11&lt;$AQ$6),IF($AQ$6-SUM(DD11:DD12)&gt;DC13,DC13,$AQ$6-SUM(DD11:DD12)),$AQ$6-DD11),IF($AQ$6-SUM(DD11:DD12)&gt;DC13,DC13,IF(DC13=$AP$13,$AQ$6-SUM(DD11:DD12),0)))),0)</f>
        <v>0</v>
      </c>
      <c r="DE13" s="111">
        <f t="shared" ref="DE13" si="171">DC13-DD13</f>
        <v>89</v>
      </c>
      <c r="DF13" s="111">
        <f t="shared" ref="DF13" si="172">IF(FZ13&gt;0,IF(AND(DE11=0,DF11=0),IF(DE13&lt;=$AQ$6,IF(SUM(DF11:DF12)&lt;&gt;$AQ$6,DE13,0),$AQ$6),IF(DE11&lt;&gt;$AP$11,IF(AND(DE13&lt;$AQ$6,DF11&lt;$AQ$6),IF($AQ$6-SUM(DF11:DF12)&gt;DE13,DE13,$AQ$6-SUM(DF11:DF12)),$AQ$6-DF11),IF($AQ$6-SUM(DF11:DF12)&gt;DE13,DE13,IF(DE13=$AP$13,$AQ$6-SUM(DF11:DF12),0)))),0)</f>
        <v>0</v>
      </c>
      <c r="DG13" s="111">
        <f t="shared" ref="DG13" si="173">DE13-DF13</f>
        <v>89</v>
      </c>
      <c r="DH13" s="111">
        <f t="shared" ref="DH13" si="174">IF(GB13&gt;0,IF(AND(DG11=0,DH11=0),IF(DG13&lt;=$AQ$6,IF(SUM(DH11:DH12)&lt;&gt;$AQ$6,DG13,0),$AQ$6),IF(DG11&lt;&gt;$AP$11,IF(AND(DG13&lt;$AQ$6,DH11&lt;$AQ$6),IF($AQ$6-SUM(DH11:DH12)&gt;DG13,DG13,$AQ$6-SUM(DH11:DH12)),$AQ$6-DH11),IF($AQ$6-SUM(DH11:DH12)&gt;DG13,DG13,IF(DG13=$AP$13,$AQ$6-SUM(DH11:DH12),0)))),0)</f>
        <v>0</v>
      </c>
      <c r="DI13" s="111">
        <f t="shared" ref="DI13" si="175">DG13-DH13</f>
        <v>89</v>
      </c>
      <c r="DJ13" s="111">
        <f t="shared" ref="DJ13" si="176">IF(GD13&gt;0,IF(AND(DI11=0,DJ11=0),IF(DI13&lt;=$AQ$6,IF(SUM(DJ11:DJ12)&lt;&gt;$AQ$6,DI13,0),$AQ$6),IF(DI11&lt;&gt;$AP$11,IF(AND(DI13&lt;$AQ$6,DJ11&lt;$AQ$6),IF($AQ$6-SUM(DJ11:DJ12)&gt;DI13,DI13,$AQ$6-SUM(DJ11:DJ12)),$AQ$6-DJ11),IF($AQ$6-SUM(DJ11:DJ12)&gt;DI13,DI13,IF(DI13=$AP$13,$AQ$6-SUM(DJ11:DJ12),0)))),0)</f>
        <v>0</v>
      </c>
      <c r="DL13" s="111">
        <f>'KALENDER PENDIDIKAN'!B117</f>
        <v>0</v>
      </c>
      <c r="DM13" s="111"/>
      <c r="DN13" s="111">
        <f>'KALENDER PENDIDIKAN'!C117</f>
        <v>1</v>
      </c>
      <c r="DO13" s="111"/>
      <c r="DP13" s="111">
        <f>'KALENDER PENDIDIKAN'!D117</f>
        <v>1</v>
      </c>
      <c r="DQ13" s="111"/>
      <c r="DR13" s="111">
        <f>'KALENDER PENDIDIKAN'!E117</f>
        <v>1</v>
      </c>
      <c r="DS13" s="111"/>
      <c r="DT13" s="111">
        <f>'KALENDER PENDIDIKAN'!F117</f>
        <v>1</v>
      </c>
      <c r="DU13" s="111"/>
      <c r="DV13" s="111">
        <f>'KALENDER PENDIDIKAN'!G117</f>
        <v>0</v>
      </c>
      <c r="DW13" s="111"/>
      <c r="DX13" s="111">
        <f>'KALENDER PENDIDIKAN'!H117</f>
        <v>1</v>
      </c>
      <c r="DY13" s="111"/>
      <c r="DZ13" s="111">
        <f>'KALENDER PENDIDIKAN'!I117</f>
        <v>1</v>
      </c>
      <c r="EA13" s="111"/>
      <c r="EB13" s="111">
        <f>'KALENDER PENDIDIKAN'!J117</f>
        <v>1</v>
      </c>
      <c r="EC13" s="111"/>
      <c r="ED13" s="111">
        <f>'KALENDER PENDIDIKAN'!K117</f>
        <v>0</v>
      </c>
      <c r="EE13" s="111"/>
      <c r="EF13" s="111">
        <f>'KALENDER PENDIDIKAN'!L117</f>
        <v>0</v>
      </c>
      <c r="EG13" s="111"/>
      <c r="EH13" s="111">
        <f>'KALENDER PENDIDIKAN'!M117</f>
        <v>0</v>
      </c>
      <c r="EI13" s="111"/>
      <c r="EJ13" s="111">
        <f>'KALENDER PENDIDIKAN'!N117</f>
        <v>1</v>
      </c>
      <c r="EK13" s="111"/>
      <c r="EL13" s="111">
        <f>'KALENDER PENDIDIKAN'!O117</f>
        <v>1</v>
      </c>
      <c r="EM13" s="111"/>
      <c r="EN13" s="111">
        <f>'KALENDER PENDIDIKAN'!P117</f>
        <v>1</v>
      </c>
      <c r="EO13" s="111"/>
      <c r="EP13" s="111">
        <f>'KALENDER PENDIDIKAN'!Q117</f>
        <v>1</v>
      </c>
      <c r="EQ13" s="111"/>
      <c r="ER13" s="111">
        <f>'KALENDER PENDIDIKAN'!R117</f>
        <v>0</v>
      </c>
      <c r="ES13" s="111"/>
      <c r="ET13" s="111">
        <f>'KALENDER PENDIDIKAN'!S117</f>
        <v>0</v>
      </c>
      <c r="EU13" s="111"/>
      <c r="EV13" s="111">
        <f>'KALENDER PENDIDIKAN'!T117</f>
        <v>1</v>
      </c>
      <c r="EW13" s="111"/>
      <c r="EX13" s="111">
        <f>'KALENDER PENDIDIKAN'!U117</f>
        <v>1</v>
      </c>
      <c r="EY13" s="111"/>
      <c r="EZ13" s="111">
        <f>'KALENDER PENDIDIKAN'!V117</f>
        <v>1</v>
      </c>
      <c r="FA13" s="111"/>
      <c r="FB13" s="111">
        <f>'KALENDER PENDIDIKAN'!W117</f>
        <v>1</v>
      </c>
      <c r="FC13" s="111"/>
      <c r="FD13" s="111">
        <f>'KALENDER PENDIDIKAN'!X117</f>
        <v>1</v>
      </c>
      <c r="FE13" s="111"/>
      <c r="FF13" s="111">
        <f>'KALENDER PENDIDIKAN'!Y117</f>
        <v>0</v>
      </c>
      <c r="FG13" s="111"/>
      <c r="FH13" s="111">
        <f>'KALENDER PENDIDIKAN'!Z117</f>
        <v>0</v>
      </c>
      <c r="FI13" s="111"/>
      <c r="FJ13" s="111">
        <f>'KALENDER PENDIDIKAN'!AA117</f>
        <v>0</v>
      </c>
      <c r="FK13" s="111"/>
      <c r="FL13" s="111">
        <f>'KALENDER PENDIDIKAN'!AB117</f>
        <v>1</v>
      </c>
      <c r="FM13" s="111"/>
      <c r="FN13" s="111">
        <f>'KALENDER PENDIDIKAN'!AC117</f>
        <v>0</v>
      </c>
      <c r="FO13" s="111"/>
      <c r="FP13" s="111">
        <f>'KALENDER PENDIDIKAN'!AD117</f>
        <v>1</v>
      </c>
      <c r="FQ13" s="111"/>
      <c r="FR13" s="111">
        <f>'KALENDER PENDIDIKAN'!AE117</f>
        <v>0</v>
      </c>
      <c r="FS13" s="111"/>
      <c r="FT13" s="111">
        <f>'KALENDER PENDIDIKAN'!AF117</f>
        <v>1</v>
      </c>
      <c r="FU13" s="111"/>
      <c r="FV13" s="111">
        <f>'KALENDER PENDIDIKAN'!AG117</f>
        <v>0</v>
      </c>
      <c r="FW13" s="111"/>
      <c r="FX13" s="111">
        <f>'KALENDER PENDIDIKAN'!AH117</f>
        <v>0</v>
      </c>
      <c r="FY13" s="111"/>
      <c r="FZ13" s="111">
        <f>'KALENDER PENDIDIKAN'!AI117</f>
        <v>0</v>
      </c>
      <c r="GA13" s="111"/>
      <c r="GB13" s="111">
        <f>'KALENDER PENDIDIKAN'!AJ117</f>
        <v>0</v>
      </c>
      <c r="GC13" s="111"/>
      <c r="GD13" s="111">
        <f>'KALENDER PENDIDIKAN'!AK117</f>
        <v>0</v>
      </c>
      <c r="GE13" s="111"/>
      <c r="GF13" s="111">
        <v>3</v>
      </c>
      <c r="GH13" s="103" t="str">
        <f t="shared" ref="GH13:GH42" si="177">IF(C13="","Hide","Show")</f>
        <v>Show</v>
      </c>
    </row>
    <row r="14" spans="1:196" hidden="1" x14ac:dyDescent="0.35">
      <c r="A14" s="118"/>
      <c r="B14" s="118"/>
      <c r="C14" s="118"/>
      <c r="D14" s="137" t="str">
        <f t="shared" si="70"/>
        <v/>
      </c>
      <c r="E14" s="137" t="str">
        <f t="shared" si="71"/>
        <v/>
      </c>
      <c r="F14" s="137" t="str">
        <f t="shared" si="72"/>
        <v/>
      </c>
      <c r="G14" s="137" t="str">
        <f t="shared" si="73"/>
        <v/>
      </c>
      <c r="H14" s="137" t="str">
        <f t="shared" si="74"/>
        <v/>
      </c>
      <c r="I14" s="137" t="str">
        <f t="shared" si="75"/>
        <v/>
      </c>
      <c r="J14" s="137" t="str">
        <f t="shared" si="76"/>
        <v/>
      </c>
      <c r="K14" s="137" t="str">
        <f t="shared" si="77"/>
        <v/>
      </c>
      <c r="L14" s="137" t="str">
        <f t="shared" si="78"/>
        <v/>
      </c>
      <c r="M14" s="137" t="str">
        <f t="shared" si="79"/>
        <v/>
      </c>
      <c r="N14" s="137" t="str">
        <f t="shared" si="80"/>
        <v/>
      </c>
      <c r="O14" s="137" t="str">
        <f t="shared" si="81"/>
        <v/>
      </c>
      <c r="P14" s="137" t="str">
        <f t="shared" si="82"/>
        <v/>
      </c>
      <c r="Q14" s="137" t="str">
        <f t="shared" si="83"/>
        <v/>
      </c>
      <c r="R14" s="137" t="str">
        <f t="shared" si="84"/>
        <v/>
      </c>
      <c r="S14" s="137" t="str">
        <f t="shared" si="85"/>
        <v/>
      </c>
      <c r="T14" s="137" t="str">
        <f t="shared" si="86"/>
        <v/>
      </c>
      <c r="U14" s="137" t="str">
        <f t="shared" si="87"/>
        <v/>
      </c>
      <c r="V14" s="137" t="str">
        <f t="shared" si="88"/>
        <v/>
      </c>
      <c r="W14" s="137" t="str">
        <f t="shared" si="89"/>
        <v/>
      </c>
      <c r="X14" s="137" t="str">
        <f t="shared" si="90"/>
        <v/>
      </c>
      <c r="Y14" s="137" t="str">
        <f t="shared" si="91"/>
        <v/>
      </c>
      <c r="Z14" s="137" t="str">
        <f t="shared" si="92"/>
        <v/>
      </c>
      <c r="AA14" s="137" t="str">
        <f t="shared" si="93"/>
        <v/>
      </c>
      <c r="AB14" s="137" t="str">
        <f t="shared" si="94"/>
        <v/>
      </c>
      <c r="AC14" s="137" t="str">
        <f t="shared" si="95"/>
        <v/>
      </c>
      <c r="AD14" s="137" t="str">
        <f t="shared" si="96"/>
        <v/>
      </c>
      <c r="AE14" s="137" t="str">
        <f t="shared" si="97"/>
        <v/>
      </c>
      <c r="AF14" s="137" t="str">
        <f t="shared" si="98"/>
        <v/>
      </c>
      <c r="AG14" s="137" t="str">
        <f t="shared" si="99"/>
        <v/>
      </c>
      <c r="AH14" s="137" t="str">
        <f t="shared" si="100"/>
        <v/>
      </c>
      <c r="AI14" s="137" t="str">
        <f t="shared" si="101"/>
        <v/>
      </c>
      <c r="AJ14" s="137" t="str">
        <f t="shared" si="102"/>
        <v/>
      </c>
      <c r="AK14" s="137" t="str">
        <f t="shared" si="103"/>
        <v/>
      </c>
      <c r="AL14" s="137" t="str">
        <f t="shared" si="104"/>
        <v/>
      </c>
      <c r="AM14" s="137" t="str">
        <f t="shared" si="105"/>
        <v/>
      </c>
      <c r="AN14" s="41"/>
      <c r="AO14" s="2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L14" s="111">
        <f>'KALENDER PENDIDIKAN'!B118</f>
        <v>0</v>
      </c>
      <c r="DM14" s="111"/>
      <c r="DN14" s="111">
        <f>'KALENDER PENDIDIKAN'!C118</f>
        <v>1</v>
      </c>
      <c r="DO14" s="111"/>
      <c r="DP14" s="111">
        <f>'KALENDER PENDIDIKAN'!D118</f>
        <v>1</v>
      </c>
      <c r="DQ14" s="111"/>
      <c r="DR14" s="111">
        <f>'KALENDER PENDIDIKAN'!E118</f>
        <v>1</v>
      </c>
      <c r="DS14" s="111"/>
      <c r="DT14" s="111">
        <f>'KALENDER PENDIDIKAN'!F118</f>
        <v>1</v>
      </c>
      <c r="DU14" s="111"/>
      <c r="DV14" s="111">
        <f>'KALENDER PENDIDIKAN'!G118</f>
        <v>0</v>
      </c>
      <c r="DW14" s="111"/>
      <c r="DX14" s="111">
        <f>'KALENDER PENDIDIKAN'!H118</f>
        <v>1</v>
      </c>
      <c r="DY14" s="111"/>
      <c r="DZ14" s="111">
        <f>'KALENDER PENDIDIKAN'!I118</f>
        <v>1</v>
      </c>
      <c r="EA14" s="111"/>
      <c r="EB14" s="111">
        <f>'KALENDER PENDIDIKAN'!J118</f>
        <v>1</v>
      </c>
      <c r="EC14" s="111"/>
      <c r="ED14" s="111">
        <f>'KALENDER PENDIDIKAN'!K118</f>
        <v>0</v>
      </c>
      <c r="EE14" s="111"/>
      <c r="EF14" s="111">
        <f>'KALENDER PENDIDIKAN'!L118</f>
        <v>0</v>
      </c>
      <c r="EG14" s="111"/>
      <c r="EH14" s="111">
        <f>'KALENDER PENDIDIKAN'!M118</f>
        <v>0</v>
      </c>
      <c r="EI14" s="111"/>
      <c r="EJ14" s="111">
        <f>'KALENDER PENDIDIKAN'!N118</f>
        <v>1</v>
      </c>
      <c r="EK14" s="111"/>
      <c r="EL14" s="111">
        <f>'KALENDER PENDIDIKAN'!O118</f>
        <v>1</v>
      </c>
      <c r="EM14" s="111"/>
      <c r="EN14" s="111">
        <f>'KALENDER PENDIDIKAN'!P118</f>
        <v>1</v>
      </c>
      <c r="EO14" s="111"/>
      <c r="EP14" s="111">
        <f>'KALENDER PENDIDIKAN'!Q118</f>
        <v>1</v>
      </c>
      <c r="EQ14" s="111"/>
      <c r="ER14" s="111">
        <f>'KALENDER PENDIDIKAN'!R118</f>
        <v>0</v>
      </c>
      <c r="ES14" s="111"/>
      <c r="ET14" s="111">
        <f>'KALENDER PENDIDIKAN'!S118</f>
        <v>0</v>
      </c>
      <c r="EU14" s="111"/>
      <c r="EV14" s="111">
        <f>'KALENDER PENDIDIKAN'!T118</f>
        <v>1</v>
      </c>
      <c r="EW14" s="111"/>
      <c r="EX14" s="111">
        <f>'KALENDER PENDIDIKAN'!U118</f>
        <v>1</v>
      </c>
      <c r="EY14" s="111"/>
      <c r="EZ14" s="111">
        <f>'KALENDER PENDIDIKAN'!V118</f>
        <v>1</v>
      </c>
      <c r="FA14" s="111"/>
      <c r="FB14" s="111">
        <f>'KALENDER PENDIDIKAN'!W118</f>
        <v>1</v>
      </c>
      <c r="FC14" s="111"/>
      <c r="FD14" s="111">
        <f>'KALENDER PENDIDIKAN'!X118</f>
        <v>1</v>
      </c>
      <c r="FE14" s="111"/>
      <c r="FF14" s="111">
        <f>'KALENDER PENDIDIKAN'!Y118</f>
        <v>0</v>
      </c>
      <c r="FG14" s="111"/>
      <c r="FH14" s="111">
        <f>'KALENDER PENDIDIKAN'!Z118</f>
        <v>0</v>
      </c>
      <c r="FI14" s="111"/>
      <c r="FJ14" s="111">
        <f>'KALENDER PENDIDIKAN'!AA118</f>
        <v>0</v>
      </c>
      <c r="FK14" s="111"/>
      <c r="FL14" s="111">
        <f>'KALENDER PENDIDIKAN'!AB118</f>
        <v>1</v>
      </c>
      <c r="FM14" s="111"/>
      <c r="FN14" s="111">
        <f>'KALENDER PENDIDIKAN'!AC118</f>
        <v>0</v>
      </c>
      <c r="FO14" s="111"/>
      <c r="FP14" s="111">
        <f>'KALENDER PENDIDIKAN'!AD118</f>
        <v>1</v>
      </c>
      <c r="FQ14" s="111"/>
      <c r="FR14" s="111">
        <f>'KALENDER PENDIDIKAN'!AE118</f>
        <v>0</v>
      </c>
      <c r="FS14" s="111"/>
      <c r="FT14" s="111">
        <f>'KALENDER PENDIDIKAN'!AF118</f>
        <v>1</v>
      </c>
      <c r="FU14" s="111"/>
      <c r="FV14" s="111">
        <f>'KALENDER PENDIDIKAN'!AG118</f>
        <v>0</v>
      </c>
      <c r="FW14" s="111"/>
      <c r="FX14" s="111">
        <f>'KALENDER PENDIDIKAN'!AH118</f>
        <v>0</v>
      </c>
      <c r="FY14" s="111"/>
      <c r="FZ14" s="111">
        <f>'KALENDER PENDIDIKAN'!AI118</f>
        <v>0</v>
      </c>
      <c r="GA14" s="111"/>
      <c r="GB14" s="111">
        <f>'KALENDER PENDIDIKAN'!AJ118</f>
        <v>0</v>
      </c>
      <c r="GC14" s="111"/>
      <c r="GD14" s="111">
        <f>'KALENDER PENDIDIKAN'!AK118</f>
        <v>0</v>
      </c>
      <c r="GE14" s="111"/>
      <c r="GF14" s="111">
        <v>4</v>
      </c>
      <c r="GH14" s="103" t="str">
        <f t="shared" si="177"/>
        <v>Hide</v>
      </c>
    </row>
    <row r="15" spans="1:196" x14ac:dyDescent="0.35">
      <c r="A15" s="118" t="str">
        <f>PROTA!C44</f>
        <v/>
      </c>
      <c r="B15" s="118">
        <f>PROTA!C45</f>
        <v>0</v>
      </c>
      <c r="C15" s="118" t="str">
        <f>PROTA!E44</f>
        <v/>
      </c>
      <c r="D15" s="137" t="str">
        <f t="shared" si="70"/>
        <v/>
      </c>
      <c r="E15" s="137" t="str">
        <f t="shared" si="71"/>
        <v/>
      </c>
      <c r="F15" s="137" t="str">
        <f t="shared" si="72"/>
        <v/>
      </c>
      <c r="G15" s="137" t="str">
        <f t="shared" si="73"/>
        <v/>
      </c>
      <c r="H15" s="137" t="str">
        <f t="shared" si="74"/>
        <v/>
      </c>
      <c r="I15" s="137" t="str">
        <f t="shared" si="75"/>
        <v/>
      </c>
      <c r="J15" s="137" t="str">
        <f t="shared" si="76"/>
        <v/>
      </c>
      <c r="K15" s="137" t="str">
        <f t="shared" si="77"/>
        <v/>
      </c>
      <c r="L15" s="137" t="str">
        <f t="shared" si="78"/>
        <v/>
      </c>
      <c r="M15" s="137" t="str">
        <f t="shared" si="79"/>
        <v/>
      </c>
      <c r="N15" s="137" t="str">
        <f t="shared" si="80"/>
        <v/>
      </c>
      <c r="O15" s="137" t="str">
        <f t="shared" si="81"/>
        <v/>
      </c>
      <c r="P15" s="137" t="str">
        <f t="shared" si="82"/>
        <v/>
      </c>
      <c r="Q15" s="137" t="str">
        <f t="shared" si="83"/>
        <v/>
      </c>
      <c r="R15" s="137" t="str">
        <f t="shared" si="84"/>
        <v/>
      </c>
      <c r="S15" s="137" t="str">
        <f t="shared" si="85"/>
        <v/>
      </c>
      <c r="T15" s="137" t="str">
        <f t="shared" si="86"/>
        <v/>
      </c>
      <c r="U15" s="137" t="str">
        <f t="shared" si="87"/>
        <v/>
      </c>
      <c r="V15" s="137" t="str">
        <f t="shared" si="88"/>
        <v/>
      </c>
      <c r="W15" s="137" t="str">
        <f t="shared" si="89"/>
        <v/>
      </c>
      <c r="X15" s="137" t="str">
        <f t="shared" si="90"/>
        <v/>
      </c>
      <c r="Y15" s="137" t="str">
        <f t="shared" si="91"/>
        <v/>
      </c>
      <c r="Z15" s="137" t="str">
        <f t="shared" si="92"/>
        <v/>
      </c>
      <c r="AA15" s="137" t="str">
        <f t="shared" si="93"/>
        <v/>
      </c>
      <c r="AB15" s="137" t="str">
        <f t="shared" si="94"/>
        <v/>
      </c>
      <c r="AC15" s="137" t="str">
        <f t="shared" si="95"/>
        <v/>
      </c>
      <c r="AD15" s="137" t="str">
        <f t="shared" si="96"/>
        <v/>
      </c>
      <c r="AE15" s="137" t="str">
        <f t="shared" si="97"/>
        <v/>
      </c>
      <c r="AF15" s="137" t="str">
        <f t="shared" si="98"/>
        <v/>
      </c>
      <c r="AG15" s="137" t="str">
        <f t="shared" si="99"/>
        <v/>
      </c>
      <c r="AH15" s="137" t="str">
        <f t="shared" si="100"/>
        <v/>
      </c>
      <c r="AI15" s="137" t="str">
        <f t="shared" si="101"/>
        <v/>
      </c>
      <c r="AJ15" s="137" t="str">
        <f t="shared" si="102"/>
        <v/>
      </c>
      <c r="AK15" s="137" t="str">
        <f t="shared" si="103"/>
        <v/>
      </c>
      <c r="AL15" s="137" t="str">
        <f t="shared" si="104"/>
        <v/>
      </c>
      <c r="AM15" s="137" t="str">
        <f t="shared" si="105"/>
        <v/>
      </c>
      <c r="AN15" s="41"/>
      <c r="AO15" s="21"/>
      <c r="AP15">
        <f t="shared" si="106"/>
        <v>0</v>
      </c>
      <c r="AQ15" s="111">
        <f t="shared" si="0"/>
        <v>0</v>
      </c>
      <c r="AR15" s="111">
        <f>IF(DL15&gt;0,IF(AND(AQ13=0,AR13=0),IF(AQ15&lt;=$AQ$6,IF(SUM(AR11:AR13)&lt;&gt;$AQ$6,AQ15,0),$AQ$6),IF(AQ13&lt;&gt;$AP$13,IF(AND(AQ15&lt;$AQ$6,AR13&lt;$AQ$6),IF($AQ$6-SUM(AR11:AR13)&gt;AQ15,AQ15,$AQ$6-SUM(AR11:AR13)),$AQ$6-AR13),IF($AQ$6-SUM(AR11:AR13)&gt;AQ15,AQ15,IF(AQ15=$AP$15,$AQ$6-SUM(AR11:AR13),0)))),0)</f>
        <v>0</v>
      </c>
      <c r="AS15" s="111">
        <f t="shared" ref="AS15:AS18" si="178">AQ15-AR15</f>
        <v>0</v>
      </c>
      <c r="AT15" s="111">
        <f t="shared" ref="AT15" si="179">IF(DN15&gt;0,IF(AND(AS13=0,AT13=0),IF(AS15&lt;=$AQ$6,IF(SUM(AT11:AT13)&lt;&gt;$AQ$6,AS15,0),$AQ$6),IF(AS13&lt;&gt;$AP$13,IF(AND(AS15&lt;$AQ$6,AT13&lt;$AQ$6),IF($AQ$6-SUM(AT11:AT13)&gt;AS15,AS15,$AQ$6-SUM(AT11:AT13)),$AQ$6-AT13),IF($AQ$6-SUM(AT11:AT13)&gt;AS15,AS15,IF(AS15=$AP$15,$AQ$6-SUM(AT11:AT13),0)))),0)</f>
        <v>0</v>
      </c>
      <c r="AU15" s="111">
        <f t="shared" ref="AU15" si="180">AS15-AT15</f>
        <v>0</v>
      </c>
      <c r="AV15" s="111">
        <f t="shared" ref="AV15" si="181">IF(DP15&gt;0,IF(AND(AU13=0,AV13=0),IF(AU15&lt;=$AQ$6,IF(SUM(AV11:AV13)&lt;&gt;$AQ$6,AU15,0),$AQ$6),IF(AU13&lt;&gt;$AP$13,IF(AND(AU15&lt;$AQ$6,AV13&lt;$AQ$6),IF($AQ$6-SUM(AV11:AV13)&gt;AU15,AU15,$AQ$6-SUM(AV11:AV13)),$AQ$6-AV13),IF($AQ$6-SUM(AV11:AV13)&gt;AU15,AU15,IF(AU15=$AP$15,$AQ$6-SUM(AV11:AV13),0)))),0)</f>
        <v>0</v>
      </c>
      <c r="AW15" s="111">
        <f t="shared" ref="AW15" si="182">AU15-AV15</f>
        <v>0</v>
      </c>
      <c r="AX15" s="111">
        <f t="shared" ref="AX15" si="183">IF(DR15&gt;0,IF(AND(AW13=0,AX13=0),IF(AW15&lt;=$AQ$6,IF(SUM(AX11:AX13)&lt;&gt;$AQ$6,AW15,0),$AQ$6),IF(AW13&lt;&gt;$AP$13,IF(AND(AW15&lt;$AQ$6,AX13&lt;$AQ$6),IF($AQ$6-SUM(AX11:AX13)&gt;AW15,AW15,$AQ$6-SUM(AX11:AX13)),$AQ$6-AX13),IF($AQ$6-SUM(AX11:AX13)&gt;AW15,AW15,IF(AW15=$AP$15,$AQ$6-SUM(AX11:AX13),0)))),0)</f>
        <v>0</v>
      </c>
      <c r="AY15" s="111">
        <f t="shared" ref="AY15" si="184">AW15-AX15</f>
        <v>0</v>
      </c>
      <c r="AZ15" s="111">
        <f t="shared" ref="AZ15" si="185">IF(DT15&gt;0,IF(AND(AY13=0,AZ13=0),IF(AY15&lt;=$AQ$6,IF(SUM(AZ11:AZ13)&lt;&gt;$AQ$6,AY15,0),$AQ$6),IF(AY13&lt;&gt;$AP$13,IF(AND(AY15&lt;$AQ$6,AZ13&lt;$AQ$6),IF($AQ$6-SUM(AZ11:AZ13)&gt;AY15,AY15,$AQ$6-SUM(AZ11:AZ13)),$AQ$6-AZ13),IF($AQ$6-SUM(AZ11:AZ13)&gt;AY15,AY15,IF(AY15=$AP$15,$AQ$6-SUM(AZ11:AZ13),0)))),0)</f>
        <v>0</v>
      </c>
      <c r="BA15" s="111">
        <f t="shared" ref="BA15" si="186">AY15-AZ15</f>
        <v>0</v>
      </c>
      <c r="BB15" s="111">
        <f t="shared" ref="BB15" si="187">IF(DV15&gt;0,IF(AND(BA13=0,BB13=0),IF(BA15&lt;=$AQ$6,IF(SUM(BB11:BB13)&lt;&gt;$AQ$6,BA15,0),$AQ$6),IF(BA13&lt;&gt;$AP$13,IF(AND(BA15&lt;$AQ$6,BB13&lt;$AQ$6),IF($AQ$6-SUM(BB11:BB13)&gt;BA15,BA15,$AQ$6-SUM(BB11:BB13)),$AQ$6-BB13),IF($AQ$6-SUM(BB11:BB13)&gt;BA15,BA15,IF(BA15=$AP$15,$AQ$6-SUM(BB11:BB13),0)))),0)</f>
        <v>0</v>
      </c>
      <c r="BC15" s="111">
        <f t="shared" ref="BC15" si="188">BA15-BB15</f>
        <v>0</v>
      </c>
      <c r="BD15" s="111">
        <f t="shared" ref="BD15" si="189">IF(DX15&gt;0,IF(AND(BC13=0,BD13=0),IF(BC15&lt;=$AQ$6,IF(SUM(BD11:BD13)&lt;&gt;$AQ$6,BC15,0),$AQ$6),IF(BC13&lt;&gt;$AP$13,IF(AND(BC15&lt;$AQ$6,BD13&lt;$AQ$6),IF($AQ$6-SUM(BD11:BD13)&gt;BC15,BC15,$AQ$6-SUM(BD11:BD13)),$AQ$6-BD13),IF($AQ$6-SUM(BD11:BD13)&gt;BC15,BC15,IF(BC15=$AP$15,$AQ$6-SUM(BD11:BD13),0)))),0)</f>
        <v>0</v>
      </c>
      <c r="BE15" s="111">
        <f t="shared" ref="BE15" si="190">BC15-BD15</f>
        <v>0</v>
      </c>
      <c r="BF15" s="111">
        <f t="shared" ref="BF15" si="191">IF(DZ15&gt;0,IF(AND(BE13=0,BF13=0),IF(BE15&lt;=$AQ$6,IF(SUM(BF11:BF13)&lt;&gt;$AQ$6,BE15,0),$AQ$6),IF(BE13&lt;&gt;$AP$13,IF(AND(BE15&lt;$AQ$6,BF13&lt;$AQ$6),IF($AQ$6-SUM(BF11:BF13)&gt;BE15,BE15,$AQ$6-SUM(BF11:BF13)),$AQ$6-BF13),IF($AQ$6-SUM(BF11:BF13)&gt;BE15,BE15,IF(BE15=$AP$15,$AQ$6-SUM(BF11:BF13),0)))),0)</f>
        <v>0</v>
      </c>
      <c r="BG15" s="111">
        <f t="shared" ref="BG15" si="192">BE15-BF15</f>
        <v>0</v>
      </c>
      <c r="BH15" s="111">
        <f t="shared" ref="BH15" si="193">IF(EB15&gt;0,IF(AND(BG13=0,BH13=0),IF(BG15&lt;=$AQ$6,IF(SUM(BH11:BH13)&lt;&gt;$AQ$6,BG15,0),$AQ$6),IF(BG13&lt;&gt;$AP$13,IF(AND(BG15&lt;$AQ$6,BH13&lt;$AQ$6),IF($AQ$6-SUM(BH11:BH13)&gt;BG15,BG15,$AQ$6-SUM(BH11:BH13)),$AQ$6-BH13),IF($AQ$6-SUM(BH11:BH13)&gt;BG15,BG15,IF(BG15=$AP$15,$AQ$6-SUM(BH11:BH13),0)))),0)</f>
        <v>0</v>
      </c>
      <c r="BI15" s="111">
        <f t="shared" ref="BI15" si="194">BG15-BH15</f>
        <v>0</v>
      </c>
      <c r="BJ15" s="111">
        <f t="shared" ref="BJ15" si="195">IF(ED15&gt;0,IF(AND(BI13=0,BJ13=0),IF(BI15&lt;=$AQ$6,IF(SUM(BJ11:BJ13)&lt;&gt;$AQ$6,BI15,0),$AQ$6),IF(BI13&lt;&gt;$AP$13,IF(AND(BI15&lt;$AQ$6,BJ13&lt;$AQ$6),IF($AQ$6-SUM(BJ11:BJ13)&gt;BI15,BI15,$AQ$6-SUM(BJ11:BJ13)),$AQ$6-BJ13),IF($AQ$6-SUM(BJ11:BJ13)&gt;BI15,BI15,IF(BI15=$AP$15,$AQ$6-SUM(BJ11:BJ13),0)))),0)</f>
        <v>0</v>
      </c>
      <c r="BK15" s="111">
        <f t="shared" ref="BK15" si="196">BI15-BJ15</f>
        <v>0</v>
      </c>
      <c r="BL15" s="111">
        <f t="shared" ref="BL15" si="197">IF(EF15&gt;0,IF(AND(BK13=0,BL13=0),IF(BK15&lt;=$AQ$6,IF(SUM(BL11:BL13)&lt;&gt;$AQ$6,BK15,0),$AQ$6),IF(BK13&lt;&gt;$AP$13,IF(AND(BK15&lt;$AQ$6,BL13&lt;$AQ$6),IF($AQ$6-SUM(BL11:BL13)&gt;BK15,BK15,$AQ$6-SUM(BL11:BL13)),$AQ$6-BL13),IF($AQ$6-SUM(BL11:BL13)&gt;BK15,BK15,IF(BK15=$AP$15,$AQ$6-SUM(BL11:BL13),0)))),0)</f>
        <v>0</v>
      </c>
      <c r="BM15" s="111">
        <f t="shared" ref="BM15" si="198">BK15-BL15</f>
        <v>0</v>
      </c>
      <c r="BN15" s="111">
        <f t="shared" ref="BN15" si="199">IF(EH15&gt;0,IF(AND(BM13=0,BN13=0),IF(BM15&lt;=$AQ$6,IF(SUM(BN11:BN13)&lt;&gt;$AQ$6,BM15,0),$AQ$6),IF(BM13&lt;&gt;$AP$13,IF(AND(BM15&lt;$AQ$6,BN13&lt;$AQ$6),IF($AQ$6-SUM(BN11:BN13)&gt;BM15,BM15,$AQ$6-SUM(BN11:BN13)),$AQ$6-BN13),IF($AQ$6-SUM(BN11:BN13)&gt;BM15,BM15,IF(BM15=$AP$15,$AQ$6-SUM(BN11:BN13),0)))),0)</f>
        <v>0</v>
      </c>
      <c r="BO15" s="111">
        <f t="shared" ref="BO15" si="200">BM15-BN15</f>
        <v>0</v>
      </c>
      <c r="BP15" s="111">
        <f t="shared" ref="BP15" si="201">IF(EJ15&gt;0,IF(AND(BO13=0,BP13=0),IF(BO15&lt;=$AQ$6,IF(SUM(BP11:BP13)&lt;&gt;$AQ$6,BO15,0),$AQ$6),IF(BO13&lt;&gt;$AP$13,IF(AND(BO15&lt;$AQ$6,BP13&lt;$AQ$6),IF($AQ$6-SUM(BP11:BP13)&gt;BO15,BO15,$AQ$6-SUM(BP11:BP13)),$AQ$6-BP13),IF($AQ$6-SUM(BP11:BP13)&gt;BO15,BO15,IF(BO15=$AP$15,$AQ$6-SUM(BP11:BP13),0)))),0)</f>
        <v>0</v>
      </c>
      <c r="BQ15" s="111">
        <f t="shared" ref="BQ15" si="202">BO15-BP15</f>
        <v>0</v>
      </c>
      <c r="BR15" s="111">
        <f t="shared" ref="BR15" si="203">IF(EL15&gt;0,IF(AND(BQ13=0,BR13=0),IF(BQ15&lt;=$AQ$6,IF(SUM(BR11:BR13)&lt;&gt;$AQ$6,BQ15,0),$AQ$6),IF(BQ13&lt;&gt;$AP$13,IF(AND(BQ15&lt;$AQ$6,BR13&lt;$AQ$6),IF($AQ$6-SUM(BR11:BR13)&gt;BQ15,BQ15,$AQ$6-SUM(BR11:BR13)),$AQ$6-BR13),IF($AQ$6-SUM(BR11:BR13)&gt;BQ15,BQ15,IF(BQ15=$AP$15,$AQ$6-SUM(BR11:BR13),0)))),0)</f>
        <v>0</v>
      </c>
      <c r="BS15" s="111">
        <f t="shared" ref="BS15" si="204">BQ15-BR15</f>
        <v>0</v>
      </c>
      <c r="BT15" s="111">
        <f t="shared" ref="BT15" si="205">IF(EN15&gt;0,IF(AND(BS13=0,BT13=0),IF(BS15&lt;=$AQ$6,IF(SUM(BT11:BT13)&lt;&gt;$AQ$6,BS15,0),$AQ$6),IF(BS13&lt;&gt;$AP$13,IF(AND(BS15&lt;$AQ$6,BT13&lt;$AQ$6),IF($AQ$6-SUM(BT11:BT13)&gt;BS15,BS15,$AQ$6-SUM(BT11:BT13)),$AQ$6-BT13),IF($AQ$6-SUM(BT11:BT13)&gt;BS15,BS15,IF(BS15=$AP$15,$AQ$6-SUM(BT11:BT13),0)))),0)</f>
        <v>0</v>
      </c>
      <c r="BU15" s="111">
        <f t="shared" ref="BU15" si="206">BS15-BT15</f>
        <v>0</v>
      </c>
      <c r="BV15" s="111">
        <f t="shared" ref="BV15" si="207">IF(EP15&gt;0,IF(AND(BU13=0,BV13=0),IF(BU15&lt;=$AQ$6,IF(SUM(BV11:BV13)&lt;&gt;$AQ$6,BU15,0),$AQ$6),IF(BU13&lt;&gt;$AP$13,IF(AND(BU15&lt;$AQ$6,BV13&lt;$AQ$6),IF($AQ$6-SUM(BV11:BV13)&gt;BU15,BU15,$AQ$6-SUM(BV11:BV13)),$AQ$6-BV13),IF($AQ$6-SUM(BV11:BV13)&gt;BU15,BU15,IF(BU15=$AP$15,$AQ$6-SUM(BV11:BV13),0)))),0)</f>
        <v>0</v>
      </c>
      <c r="BW15" s="111">
        <f t="shared" ref="BW15" si="208">BU15-BV15</f>
        <v>0</v>
      </c>
      <c r="BX15" s="111">
        <f t="shared" ref="BX15" si="209">IF(ER15&gt;0,IF(AND(BW13=0,BX13=0),IF(BW15&lt;=$AQ$6,IF(SUM(BX11:BX13)&lt;&gt;$AQ$6,BW15,0),$AQ$6),IF(BW13&lt;&gt;$AP$13,IF(AND(BW15&lt;$AQ$6,BX13&lt;$AQ$6),IF($AQ$6-SUM(BX11:BX13)&gt;BW15,BW15,$AQ$6-SUM(BX11:BX13)),$AQ$6-BX13),IF($AQ$6-SUM(BX11:BX13)&gt;BW15,BW15,IF(BW15=$AP$15,$AQ$6-SUM(BX11:BX13),0)))),0)</f>
        <v>0</v>
      </c>
      <c r="BY15" s="111">
        <f t="shared" ref="BY15" si="210">BW15-BX15</f>
        <v>0</v>
      </c>
      <c r="BZ15" s="111">
        <f t="shared" ref="BZ15" si="211">IF(ET15&gt;0,IF(AND(BY13=0,BZ13=0),IF(BY15&lt;=$AQ$6,IF(SUM(BZ11:BZ13)&lt;&gt;$AQ$6,BY15,0),$AQ$6),IF(BY13&lt;&gt;$AP$13,IF(AND(BY15&lt;$AQ$6,BZ13&lt;$AQ$6),IF($AQ$6-SUM(BZ11:BZ13)&gt;BY15,BY15,$AQ$6-SUM(BZ11:BZ13)),$AQ$6-BZ13),IF($AQ$6-SUM(BZ11:BZ13)&gt;BY15,BY15,IF(BY15=$AP$15,$AQ$6-SUM(BZ11:BZ13),0)))),0)</f>
        <v>0</v>
      </c>
      <c r="CA15" s="111">
        <f t="shared" ref="CA15" si="212">BY15-BZ15</f>
        <v>0</v>
      </c>
      <c r="CB15" s="111">
        <f t="shared" ref="CB15" si="213">IF(EV15&gt;0,IF(AND(CA13=0,CB13=0),IF(CA15&lt;=$AQ$6,IF(SUM(CB11:CB13)&lt;&gt;$AQ$6,CA15,0),$AQ$6),IF(CA13&lt;&gt;$AP$13,IF(AND(CA15&lt;$AQ$6,CB13&lt;$AQ$6),IF($AQ$6-SUM(CB11:CB13)&gt;CA15,CA15,$AQ$6-SUM(CB11:CB13)),$AQ$6-CB13),IF($AQ$6-SUM(CB11:CB13)&gt;CA15,CA15,IF(CA15=$AP$15,$AQ$6-SUM(CB11:CB13),0)))),0)</f>
        <v>0</v>
      </c>
      <c r="CC15" s="111">
        <f t="shared" ref="CC15" si="214">CA15-CB15</f>
        <v>0</v>
      </c>
      <c r="CD15" s="111">
        <f t="shared" ref="CD15" si="215">IF(EX15&gt;0,IF(AND(CC13=0,CD13=0),IF(CC15&lt;=$AQ$6,IF(SUM(CD11:CD13)&lt;&gt;$AQ$6,CC15,0),$AQ$6),IF(CC13&lt;&gt;$AP$13,IF(AND(CC15&lt;$AQ$6,CD13&lt;$AQ$6),IF($AQ$6-SUM(CD11:CD13)&gt;CC15,CC15,$AQ$6-SUM(CD11:CD13)),$AQ$6-CD13),IF($AQ$6-SUM(CD11:CD13)&gt;CC15,CC15,IF(CC15=$AP$15,$AQ$6-SUM(CD11:CD13),0)))),0)</f>
        <v>0</v>
      </c>
      <c r="CE15" s="111">
        <f t="shared" ref="CE15" si="216">CC15-CD15</f>
        <v>0</v>
      </c>
      <c r="CF15" s="111">
        <f t="shared" ref="CF15" si="217">IF(EZ15&gt;0,IF(AND(CE13=0,CF13=0),IF(CE15&lt;=$AQ$6,IF(SUM(CF11:CF13)&lt;&gt;$AQ$6,CE15,0),$AQ$6),IF(CE13&lt;&gt;$AP$13,IF(AND(CE15&lt;$AQ$6,CF13&lt;$AQ$6),IF($AQ$6-SUM(CF11:CF13)&gt;CE15,CE15,$AQ$6-SUM(CF11:CF13)),$AQ$6-CF13),IF($AQ$6-SUM(CF11:CF13)&gt;CE15,CE15,IF(CE15=$AP$15,$AQ$6-SUM(CF11:CF13),0)))),0)</f>
        <v>0</v>
      </c>
      <c r="CG15" s="111">
        <f t="shared" ref="CG15" si="218">CE15-CF15</f>
        <v>0</v>
      </c>
      <c r="CH15" s="111">
        <f t="shared" ref="CH15" si="219">IF(FB15&gt;0,IF(AND(CG13=0,CH13=0),IF(CG15&lt;=$AQ$6,IF(SUM(CH11:CH13)&lt;&gt;$AQ$6,CG15,0),$AQ$6),IF(CG13&lt;&gt;$AP$13,IF(AND(CG15&lt;$AQ$6,CH13&lt;$AQ$6),IF($AQ$6-SUM(CH11:CH13)&gt;CG15,CG15,$AQ$6-SUM(CH11:CH13)),$AQ$6-CH13),IF($AQ$6-SUM(CH11:CH13)&gt;CG15,CG15,IF(CG15=$AP$15,$AQ$6-SUM(CH11:CH13),0)))),0)</f>
        <v>0</v>
      </c>
      <c r="CI15" s="111">
        <f t="shared" ref="CI15" si="220">CG15-CH15</f>
        <v>0</v>
      </c>
      <c r="CJ15" s="111">
        <f t="shared" ref="CJ15" si="221">IF(FD15&gt;0,IF(AND(CI13=0,CJ13=0),IF(CI15&lt;=$AQ$6,IF(SUM(CJ11:CJ13)&lt;&gt;$AQ$6,CI15,0),$AQ$6),IF(CI13&lt;&gt;$AP$13,IF(AND(CI15&lt;$AQ$6,CJ13&lt;$AQ$6),IF($AQ$6-SUM(CJ11:CJ13)&gt;CI15,CI15,$AQ$6-SUM(CJ11:CJ13)),$AQ$6-CJ13),IF($AQ$6-SUM(CJ11:CJ13)&gt;CI15,CI15,IF(CI15=$AP$15,$AQ$6-SUM(CJ11:CJ13),0)))),0)</f>
        <v>0</v>
      </c>
      <c r="CK15" s="111">
        <f t="shared" ref="CK15" si="222">CI15-CJ15</f>
        <v>0</v>
      </c>
      <c r="CL15" s="111">
        <f t="shared" ref="CL15" si="223">IF(FF15&gt;0,IF(AND(CK13=0,CL13=0),IF(CK15&lt;=$AQ$6,IF(SUM(CL11:CL13)&lt;&gt;$AQ$6,CK15,0),$AQ$6),IF(CK13&lt;&gt;$AP$13,IF(AND(CK15&lt;$AQ$6,CL13&lt;$AQ$6),IF($AQ$6-SUM(CL11:CL13)&gt;CK15,CK15,$AQ$6-SUM(CL11:CL13)),$AQ$6-CL13),IF($AQ$6-SUM(CL11:CL13)&gt;CK15,CK15,IF(CK15=$AP$15,$AQ$6-SUM(CL11:CL13),0)))),0)</f>
        <v>0</v>
      </c>
      <c r="CM15" s="111">
        <f t="shared" ref="CM15" si="224">CK15-CL15</f>
        <v>0</v>
      </c>
      <c r="CN15" s="111">
        <f t="shared" ref="CN15" si="225">IF(FH15&gt;0,IF(AND(CM13=0,CN13=0),IF(CM15&lt;=$AQ$6,IF(SUM(CN11:CN13)&lt;&gt;$AQ$6,CM15,0),$AQ$6),IF(CM13&lt;&gt;$AP$13,IF(AND(CM15&lt;$AQ$6,CN13&lt;$AQ$6),IF($AQ$6-SUM(CN11:CN13)&gt;CM15,CM15,$AQ$6-SUM(CN11:CN13)),$AQ$6-CN13),IF($AQ$6-SUM(CN11:CN13)&gt;CM15,CM15,IF(CM15=$AP$15,$AQ$6-SUM(CN11:CN13),0)))),0)</f>
        <v>0</v>
      </c>
      <c r="CO15" s="111">
        <f t="shared" ref="CO15" si="226">CM15-CN15</f>
        <v>0</v>
      </c>
      <c r="CP15" s="111">
        <f t="shared" ref="CP15" si="227">IF(FJ15&gt;0,IF(AND(CO13=0,CP13=0),IF(CO15&lt;=$AQ$6,IF(SUM(CP11:CP13)&lt;&gt;$AQ$6,CO15,0),$AQ$6),IF(CO13&lt;&gt;$AP$13,IF(AND(CO15&lt;$AQ$6,CP13&lt;$AQ$6),IF($AQ$6-SUM(CP11:CP13)&gt;CO15,CO15,$AQ$6-SUM(CP11:CP13)),$AQ$6-CP13),IF($AQ$6-SUM(CP11:CP13)&gt;CO15,CO15,IF(CO15=$AP$15,$AQ$6-SUM(CP11:CP13),0)))),0)</f>
        <v>0</v>
      </c>
      <c r="CQ15" s="111">
        <f t="shared" ref="CQ15" si="228">CO15-CP15</f>
        <v>0</v>
      </c>
      <c r="CR15" s="111">
        <f t="shared" ref="CR15" si="229">IF(FL15&gt;0,IF(AND(CQ13=0,CR13=0),IF(CQ15&lt;=$AQ$6,IF(SUM(CR11:CR13)&lt;&gt;$AQ$6,CQ15,0),$AQ$6),IF(CQ13&lt;&gt;$AP$13,IF(AND(CQ15&lt;$AQ$6,CR13&lt;$AQ$6),IF($AQ$6-SUM(CR11:CR13)&gt;CQ15,CQ15,$AQ$6-SUM(CR11:CR13)),$AQ$6-CR13),IF($AQ$6-SUM(CR11:CR13)&gt;CQ15,CQ15,IF(CQ15=$AP$15,$AQ$6-SUM(CR11:CR13),0)))),0)</f>
        <v>0</v>
      </c>
      <c r="CS15" s="111">
        <f t="shared" ref="CS15" si="230">CQ15-CR15</f>
        <v>0</v>
      </c>
      <c r="CT15" s="111">
        <f t="shared" ref="CT15" si="231">IF(FN15&gt;0,IF(AND(CS13=0,CT13=0),IF(CS15&lt;=$AQ$6,IF(SUM(CT11:CT13)&lt;&gt;$AQ$6,CS15,0),$AQ$6),IF(CS13&lt;&gt;$AP$13,IF(AND(CS15&lt;$AQ$6,CT13&lt;$AQ$6),IF($AQ$6-SUM(CT11:CT13)&gt;CS15,CS15,$AQ$6-SUM(CT11:CT13)),$AQ$6-CT13),IF($AQ$6-SUM(CT11:CT13)&gt;CS15,CS15,IF(CS15=$AP$15,$AQ$6-SUM(CT11:CT13),0)))),0)</f>
        <v>0</v>
      </c>
      <c r="CU15" s="111">
        <f t="shared" ref="CU15" si="232">CS15-CT15</f>
        <v>0</v>
      </c>
      <c r="CV15" s="111">
        <f t="shared" ref="CV15" si="233">IF(FP15&gt;0,IF(AND(CU13=0,CV13=0),IF(CU15&lt;=$AQ$6,IF(SUM(CV11:CV13)&lt;&gt;$AQ$6,CU15,0),$AQ$6),IF(CU13&lt;&gt;$AP$13,IF(AND(CU15&lt;$AQ$6,CV13&lt;$AQ$6),IF($AQ$6-SUM(CV11:CV13)&gt;CU15,CU15,$AQ$6-SUM(CV11:CV13)),$AQ$6-CV13),IF($AQ$6-SUM(CV11:CV13)&gt;CU15,CU15,IF(CU15=$AP$15,$AQ$6-SUM(CV11:CV13),0)))),0)</f>
        <v>0</v>
      </c>
      <c r="CW15" s="111">
        <f t="shared" ref="CW15" si="234">CU15-CV15</f>
        <v>0</v>
      </c>
      <c r="CX15" s="111">
        <f t="shared" ref="CX15" si="235">IF(FR15&gt;0,IF(AND(CW13=0,CX13=0),IF(CW15&lt;=$AQ$6,IF(SUM(CX11:CX13)&lt;&gt;$AQ$6,CW15,0),$AQ$6),IF(CW13&lt;&gt;$AP$13,IF(AND(CW15&lt;$AQ$6,CX13&lt;$AQ$6),IF($AQ$6-SUM(CX11:CX13)&gt;CW15,CW15,$AQ$6-SUM(CX11:CX13)),$AQ$6-CX13),IF($AQ$6-SUM(CX11:CX13)&gt;CW15,CW15,IF(CW15=$AP$15,$AQ$6-SUM(CX11:CX13),0)))),0)</f>
        <v>0</v>
      </c>
      <c r="CY15" s="111">
        <f t="shared" ref="CY15" si="236">CW15-CX15</f>
        <v>0</v>
      </c>
      <c r="CZ15" s="111">
        <f t="shared" ref="CZ15" si="237">IF(FT15&gt;0,IF(AND(CY13=0,CZ13=0),IF(CY15&lt;=$AQ$6,IF(SUM(CZ11:CZ13)&lt;&gt;$AQ$6,CY15,0),$AQ$6),IF(CY13&lt;&gt;$AP$13,IF(AND(CY15&lt;$AQ$6,CZ13&lt;$AQ$6),IF($AQ$6-SUM(CZ11:CZ13)&gt;CY15,CY15,$AQ$6-SUM(CZ11:CZ13)),$AQ$6-CZ13),IF($AQ$6-SUM(CZ11:CZ13)&gt;CY15,CY15,IF(CY15=$AP$15,$AQ$6-SUM(CZ11:CZ13),0)))),0)</f>
        <v>0</v>
      </c>
      <c r="DA15" s="111">
        <f t="shared" ref="DA15" si="238">CY15-CZ15</f>
        <v>0</v>
      </c>
      <c r="DB15" s="111">
        <f t="shared" ref="DB15" si="239">IF(FV15&gt;0,IF(AND(DA13=0,DB13=0),IF(DA15&lt;=$AQ$6,IF(SUM(DB11:DB13)&lt;&gt;$AQ$6,DA15,0),$AQ$6),IF(DA13&lt;&gt;$AP$13,IF(AND(DA15&lt;$AQ$6,DB13&lt;$AQ$6),IF($AQ$6-SUM(DB11:DB13)&gt;DA15,DA15,$AQ$6-SUM(DB11:DB13)),$AQ$6-DB13),IF($AQ$6-SUM(DB11:DB13)&gt;DA15,DA15,IF(DA15=$AP$15,$AQ$6-SUM(DB11:DB13),0)))),0)</f>
        <v>0</v>
      </c>
      <c r="DC15" s="111">
        <f t="shared" ref="DC15" si="240">DA15-DB15</f>
        <v>0</v>
      </c>
      <c r="DD15" s="111">
        <f t="shared" ref="DD15" si="241">IF(FX15&gt;0,IF(AND(DC13=0,DD13=0),IF(DC15&lt;=$AQ$6,IF(SUM(DD11:DD13)&lt;&gt;$AQ$6,DC15,0),$AQ$6),IF(DC13&lt;&gt;$AP$13,IF(AND(DC15&lt;$AQ$6,DD13&lt;$AQ$6),IF($AQ$6-SUM(DD11:DD13)&gt;DC15,DC15,$AQ$6-SUM(DD11:DD13)),$AQ$6-DD13),IF($AQ$6-SUM(DD11:DD13)&gt;DC15,DC15,IF(DC15=$AP$15,$AQ$6-SUM(DD11:DD13),0)))),0)</f>
        <v>0</v>
      </c>
      <c r="DE15" s="111">
        <f t="shared" ref="DE15" si="242">DC15-DD15</f>
        <v>0</v>
      </c>
      <c r="DF15" s="111">
        <f t="shared" ref="DF15" si="243">IF(FZ15&gt;0,IF(AND(DE13=0,DF13=0),IF(DE15&lt;=$AQ$6,IF(SUM(DF11:DF13)&lt;&gt;$AQ$6,DE15,0),$AQ$6),IF(DE13&lt;&gt;$AP$13,IF(AND(DE15&lt;$AQ$6,DF13&lt;$AQ$6),IF($AQ$6-SUM(DF11:DF13)&gt;DE15,DE15,$AQ$6-SUM(DF11:DF13)),$AQ$6-DF13),IF($AQ$6-SUM(DF11:DF13)&gt;DE15,DE15,IF(DE15=$AP$15,$AQ$6-SUM(DF11:DF13),0)))),0)</f>
        <v>0</v>
      </c>
      <c r="DG15" s="111">
        <f t="shared" ref="DG15" si="244">DE15-DF15</f>
        <v>0</v>
      </c>
      <c r="DH15" s="111">
        <f t="shared" ref="DH15" si="245">IF(GB15&gt;0,IF(AND(DG13=0,DH13=0),IF(DG15&lt;=$AQ$6,IF(SUM(DH11:DH13)&lt;&gt;$AQ$6,DG15,0),$AQ$6),IF(DG13&lt;&gt;$AP$13,IF(AND(DG15&lt;$AQ$6,DH13&lt;$AQ$6),IF($AQ$6-SUM(DH11:DH13)&gt;DG15,DG15,$AQ$6-SUM(DH11:DH13)),$AQ$6-DH13),IF($AQ$6-SUM(DH11:DH13)&gt;DG15,DG15,IF(DG15=$AP$15,$AQ$6-SUM(DH11:DH13),0)))),0)</f>
        <v>0</v>
      </c>
      <c r="DI15" s="111">
        <f t="shared" ref="DI15" si="246">DG15-DH15</f>
        <v>0</v>
      </c>
      <c r="DJ15" s="111">
        <f t="shared" ref="DJ15" si="247">IF(GD15&gt;0,IF(AND(DI13=0,DJ13=0),IF(DI15&lt;=$AQ$6,IF(SUM(DJ11:DJ13)&lt;&gt;$AQ$6,DI15,0),$AQ$6),IF(DI13&lt;&gt;$AP$13,IF(AND(DI15&lt;$AQ$6,DJ13&lt;$AQ$6),IF($AQ$6-SUM(DJ11:DJ13)&gt;DI15,DI15,$AQ$6-SUM(DJ11:DJ13)),$AQ$6-DJ13),IF($AQ$6-SUM(DJ11:DJ13)&gt;DI15,DI15,IF(DI15=$AP$15,$AQ$6-SUM(DJ11:DJ13),0)))),0)</f>
        <v>0</v>
      </c>
      <c r="DL15" s="111">
        <f>'KALENDER PENDIDIKAN'!B119</f>
        <v>0</v>
      </c>
      <c r="DM15" s="111"/>
      <c r="DN15" s="111">
        <f>'KALENDER PENDIDIKAN'!C119</f>
        <v>1</v>
      </c>
      <c r="DO15" s="111"/>
      <c r="DP15" s="111">
        <f>'KALENDER PENDIDIKAN'!D119</f>
        <v>1</v>
      </c>
      <c r="DQ15" s="111"/>
      <c r="DR15" s="111">
        <f>'KALENDER PENDIDIKAN'!E119</f>
        <v>1</v>
      </c>
      <c r="DS15" s="111"/>
      <c r="DT15" s="111">
        <f>'KALENDER PENDIDIKAN'!F119</f>
        <v>1</v>
      </c>
      <c r="DU15" s="111"/>
      <c r="DV15" s="111">
        <f>'KALENDER PENDIDIKAN'!G119</f>
        <v>0</v>
      </c>
      <c r="DW15" s="111"/>
      <c r="DX15" s="111">
        <f>'KALENDER PENDIDIKAN'!H119</f>
        <v>1</v>
      </c>
      <c r="DY15" s="111"/>
      <c r="DZ15" s="111">
        <f>'KALENDER PENDIDIKAN'!I119</f>
        <v>1</v>
      </c>
      <c r="EA15" s="111"/>
      <c r="EB15" s="111">
        <f>'KALENDER PENDIDIKAN'!J119</f>
        <v>1</v>
      </c>
      <c r="EC15" s="111"/>
      <c r="ED15" s="111">
        <f>'KALENDER PENDIDIKAN'!K119</f>
        <v>0</v>
      </c>
      <c r="EE15" s="111"/>
      <c r="EF15" s="111">
        <f>'KALENDER PENDIDIKAN'!L119</f>
        <v>0</v>
      </c>
      <c r="EG15" s="111"/>
      <c r="EH15" s="111">
        <f>'KALENDER PENDIDIKAN'!M119</f>
        <v>0</v>
      </c>
      <c r="EI15" s="111"/>
      <c r="EJ15" s="111">
        <f>'KALENDER PENDIDIKAN'!N119</f>
        <v>1</v>
      </c>
      <c r="EK15" s="111"/>
      <c r="EL15" s="111">
        <f>'KALENDER PENDIDIKAN'!O119</f>
        <v>1</v>
      </c>
      <c r="EM15" s="111"/>
      <c r="EN15" s="111">
        <f>'KALENDER PENDIDIKAN'!P119</f>
        <v>1</v>
      </c>
      <c r="EO15" s="111"/>
      <c r="EP15" s="111">
        <f>'KALENDER PENDIDIKAN'!Q119</f>
        <v>1</v>
      </c>
      <c r="EQ15" s="111"/>
      <c r="ER15" s="111">
        <f>'KALENDER PENDIDIKAN'!R119</f>
        <v>0</v>
      </c>
      <c r="ES15" s="111"/>
      <c r="ET15" s="111">
        <f>'KALENDER PENDIDIKAN'!S119</f>
        <v>0</v>
      </c>
      <c r="EU15" s="111"/>
      <c r="EV15" s="111">
        <f>'KALENDER PENDIDIKAN'!T119</f>
        <v>1</v>
      </c>
      <c r="EW15" s="111"/>
      <c r="EX15" s="111">
        <f>'KALENDER PENDIDIKAN'!U119</f>
        <v>1</v>
      </c>
      <c r="EY15" s="111"/>
      <c r="EZ15" s="111">
        <f>'KALENDER PENDIDIKAN'!V119</f>
        <v>1</v>
      </c>
      <c r="FA15" s="111"/>
      <c r="FB15" s="111">
        <f>'KALENDER PENDIDIKAN'!W119</f>
        <v>1</v>
      </c>
      <c r="FC15" s="111"/>
      <c r="FD15" s="111">
        <f>'KALENDER PENDIDIKAN'!X119</f>
        <v>1</v>
      </c>
      <c r="FE15" s="111"/>
      <c r="FF15" s="111">
        <f>'KALENDER PENDIDIKAN'!Y119</f>
        <v>0</v>
      </c>
      <c r="FG15" s="111"/>
      <c r="FH15" s="111">
        <f>'KALENDER PENDIDIKAN'!Z119</f>
        <v>0</v>
      </c>
      <c r="FI15" s="111"/>
      <c r="FJ15" s="111">
        <f>'KALENDER PENDIDIKAN'!AA119</f>
        <v>0</v>
      </c>
      <c r="FK15" s="111"/>
      <c r="FL15" s="111">
        <f>'KALENDER PENDIDIKAN'!AB119</f>
        <v>1</v>
      </c>
      <c r="FM15" s="111"/>
      <c r="FN15" s="111">
        <f>'KALENDER PENDIDIKAN'!AC119</f>
        <v>0</v>
      </c>
      <c r="FO15" s="111"/>
      <c r="FP15" s="111">
        <f>'KALENDER PENDIDIKAN'!AD119</f>
        <v>1</v>
      </c>
      <c r="FQ15" s="111"/>
      <c r="FR15" s="111">
        <f>'KALENDER PENDIDIKAN'!AE119</f>
        <v>0</v>
      </c>
      <c r="FS15" s="111"/>
      <c r="FT15" s="111">
        <f>'KALENDER PENDIDIKAN'!AF119</f>
        <v>1</v>
      </c>
      <c r="FU15" s="111"/>
      <c r="FV15" s="111">
        <f>'KALENDER PENDIDIKAN'!AG119</f>
        <v>0</v>
      </c>
      <c r="FW15" s="111"/>
      <c r="FX15" s="111">
        <f>'KALENDER PENDIDIKAN'!AH119</f>
        <v>0</v>
      </c>
      <c r="FY15" s="111"/>
      <c r="FZ15" s="111">
        <f>'KALENDER PENDIDIKAN'!AI119</f>
        <v>0</v>
      </c>
      <c r="GA15" s="111"/>
      <c r="GB15" s="111">
        <f>'KALENDER PENDIDIKAN'!AJ119</f>
        <v>0</v>
      </c>
      <c r="GC15" s="111"/>
      <c r="GD15" s="111">
        <f>'KALENDER PENDIDIKAN'!AK119</f>
        <v>0</v>
      </c>
      <c r="GE15" s="111"/>
      <c r="GF15" s="111">
        <v>5</v>
      </c>
      <c r="GH15" s="103" t="str">
        <f t="shared" si="177"/>
        <v>Hide</v>
      </c>
    </row>
    <row r="16" spans="1:196" hidden="1" x14ac:dyDescent="0.35">
      <c r="A16" s="118"/>
      <c r="B16" s="118"/>
      <c r="C16" s="118"/>
      <c r="D16" s="137" t="str">
        <f t="shared" si="70"/>
        <v/>
      </c>
      <c r="E16" s="137" t="str">
        <f t="shared" si="71"/>
        <v/>
      </c>
      <c r="F16" s="137" t="str">
        <f t="shared" si="72"/>
        <v/>
      </c>
      <c r="G16" s="137" t="str">
        <f t="shared" si="73"/>
        <v/>
      </c>
      <c r="H16" s="137" t="str">
        <f t="shared" si="74"/>
        <v/>
      </c>
      <c r="I16" s="137" t="str">
        <f t="shared" si="75"/>
        <v/>
      </c>
      <c r="J16" s="137" t="str">
        <f t="shared" si="76"/>
        <v/>
      </c>
      <c r="K16" s="137" t="str">
        <f t="shared" si="77"/>
        <v/>
      </c>
      <c r="L16" s="137" t="str">
        <f t="shared" si="78"/>
        <v/>
      </c>
      <c r="M16" s="137" t="str">
        <f t="shared" si="79"/>
        <v/>
      </c>
      <c r="N16" s="137" t="str">
        <f t="shared" si="80"/>
        <v/>
      </c>
      <c r="O16" s="137" t="str">
        <f t="shared" si="81"/>
        <v/>
      </c>
      <c r="P16" s="137" t="str">
        <f t="shared" si="82"/>
        <v/>
      </c>
      <c r="Q16" s="137" t="str">
        <f t="shared" si="83"/>
        <v/>
      </c>
      <c r="R16" s="137" t="str">
        <f t="shared" si="84"/>
        <v/>
      </c>
      <c r="S16" s="137" t="str">
        <f t="shared" si="85"/>
        <v/>
      </c>
      <c r="T16" s="137" t="str">
        <f t="shared" si="86"/>
        <v/>
      </c>
      <c r="U16" s="137" t="str">
        <f t="shared" si="87"/>
        <v/>
      </c>
      <c r="V16" s="137" t="str">
        <f t="shared" si="88"/>
        <v/>
      </c>
      <c r="W16" s="137" t="str">
        <f t="shared" si="89"/>
        <v/>
      </c>
      <c r="X16" s="137" t="str">
        <f t="shared" si="90"/>
        <v/>
      </c>
      <c r="Y16" s="137" t="str">
        <f t="shared" si="91"/>
        <v/>
      </c>
      <c r="Z16" s="137" t="str">
        <f t="shared" si="92"/>
        <v/>
      </c>
      <c r="AA16" s="137" t="str">
        <f t="shared" si="93"/>
        <v/>
      </c>
      <c r="AB16" s="137" t="str">
        <f t="shared" si="94"/>
        <v/>
      </c>
      <c r="AC16" s="137" t="str">
        <f t="shared" si="95"/>
        <v/>
      </c>
      <c r="AD16" s="137" t="str">
        <f t="shared" si="96"/>
        <v/>
      </c>
      <c r="AE16" s="137" t="str">
        <f t="shared" si="97"/>
        <v/>
      </c>
      <c r="AF16" s="137" t="str">
        <f t="shared" si="98"/>
        <v/>
      </c>
      <c r="AG16" s="137" t="str">
        <f t="shared" si="99"/>
        <v/>
      </c>
      <c r="AH16" s="137" t="str">
        <f t="shared" si="100"/>
        <v/>
      </c>
      <c r="AI16" s="137" t="str">
        <f t="shared" si="101"/>
        <v/>
      </c>
      <c r="AJ16" s="137" t="str">
        <f t="shared" si="102"/>
        <v/>
      </c>
      <c r="AK16" s="137" t="str">
        <f t="shared" si="103"/>
        <v/>
      </c>
      <c r="AL16" s="137" t="str">
        <f t="shared" si="104"/>
        <v/>
      </c>
      <c r="AM16" s="137" t="str">
        <f t="shared" si="105"/>
        <v/>
      </c>
      <c r="AN16" s="41"/>
      <c r="AO16" s="2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L16" s="111">
        <f>'KALENDER PENDIDIKAN'!B120</f>
        <v>0</v>
      </c>
      <c r="DM16" s="111"/>
      <c r="DN16" s="111">
        <f>'KALENDER PENDIDIKAN'!C120</f>
        <v>1</v>
      </c>
      <c r="DO16" s="111"/>
      <c r="DP16" s="111">
        <f>'KALENDER PENDIDIKAN'!D120</f>
        <v>1</v>
      </c>
      <c r="DQ16" s="111"/>
      <c r="DR16" s="111">
        <f>'KALENDER PENDIDIKAN'!E120</f>
        <v>1</v>
      </c>
      <c r="DS16" s="111"/>
      <c r="DT16" s="111">
        <f>'KALENDER PENDIDIKAN'!F120</f>
        <v>1</v>
      </c>
      <c r="DU16" s="111"/>
      <c r="DV16" s="111">
        <f>'KALENDER PENDIDIKAN'!G120</f>
        <v>0</v>
      </c>
      <c r="DW16" s="111"/>
      <c r="DX16" s="111">
        <f>'KALENDER PENDIDIKAN'!H120</f>
        <v>1</v>
      </c>
      <c r="DY16" s="111"/>
      <c r="DZ16" s="111">
        <f>'KALENDER PENDIDIKAN'!I120</f>
        <v>1</v>
      </c>
      <c r="EA16" s="111"/>
      <c r="EB16" s="111">
        <f>'KALENDER PENDIDIKAN'!J120</f>
        <v>1</v>
      </c>
      <c r="EC16" s="111"/>
      <c r="ED16" s="111">
        <f>'KALENDER PENDIDIKAN'!K120</f>
        <v>0</v>
      </c>
      <c r="EE16" s="111"/>
      <c r="EF16" s="111">
        <f>'KALENDER PENDIDIKAN'!L120</f>
        <v>0</v>
      </c>
      <c r="EG16" s="111"/>
      <c r="EH16" s="111">
        <f>'KALENDER PENDIDIKAN'!M120</f>
        <v>0</v>
      </c>
      <c r="EI16" s="111"/>
      <c r="EJ16" s="111">
        <f>'KALENDER PENDIDIKAN'!N120</f>
        <v>1</v>
      </c>
      <c r="EK16" s="111"/>
      <c r="EL16" s="111">
        <f>'KALENDER PENDIDIKAN'!O120</f>
        <v>1</v>
      </c>
      <c r="EM16" s="111"/>
      <c r="EN16" s="111">
        <f>'KALENDER PENDIDIKAN'!P120</f>
        <v>1</v>
      </c>
      <c r="EO16" s="111"/>
      <c r="EP16" s="111">
        <f>'KALENDER PENDIDIKAN'!Q120</f>
        <v>1</v>
      </c>
      <c r="EQ16" s="111"/>
      <c r="ER16" s="111">
        <f>'KALENDER PENDIDIKAN'!R120</f>
        <v>0</v>
      </c>
      <c r="ES16" s="111"/>
      <c r="ET16" s="111">
        <f>'KALENDER PENDIDIKAN'!S120</f>
        <v>0</v>
      </c>
      <c r="EU16" s="111"/>
      <c r="EV16" s="111">
        <f>'KALENDER PENDIDIKAN'!T120</f>
        <v>1</v>
      </c>
      <c r="EW16" s="111"/>
      <c r="EX16" s="111">
        <f>'KALENDER PENDIDIKAN'!U120</f>
        <v>1</v>
      </c>
      <c r="EY16" s="111"/>
      <c r="EZ16" s="111">
        <f>'KALENDER PENDIDIKAN'!V120</f>
        <v>1</v>
      </c>
      <c r="FA16" s="111"/>
      <c r="FB16" s="111">
        <f>'KALENDER PENDIDIKAN'!W120</f>
        <v>1</v>
      </c>
      <c r="FC16" s="111"/>
      <c r="FD16" s="111">
        <f>'KALENDER PENDIDIKAN'!X120</f>
        <v>1</v>
      </c>
      <c r="FE16" s="111"/>
      <c r="FF16" s="111">
        <f>'KALENDER PENDIDIKAN'!Y120</f>
        <v>0</v>
      </c>
      <c r="FG16" s="111"/>
      <c r="FH16" s="111">
        <f>'KALENDER PENDIDIKAN'!Z120</f>
        <v>0</v>
      </c>
      <c r="FI16" s="111"/>
      <c r="FJ16" s="111">
        <f>'KALENDER PENDIDIKAN'!AA120</f>
        <v>0</v>
      </c>
      <c r="FK16" s="111"/>
      <c r="FL16" s="111">
        <f>'KALENDER PENDIDIKAN'!AB120</f>
        <v>1</v>
      </c>
      <c r="FM16" s="111"/>
      <c r="FN16" s="111">
        <f>'KALENDER PENDIDIKAN'!AC120</f>
        <v>0</v>
      </c>
      <c r="FO16" s="111"/>
      <c r="FP16" s="111">
        <f>'KALENDER PENDIDIKAN'!AD120</f>
        <v>1</v>
      </c>
      <c r="FQ16" s="111"/>
      <c r="FR16" s="111">
        <f>'KALENDER PENDIDIKAN'!AE120</f>
        <v>0</v>
      </c>
      <c r="FS16" s="111"/>
      <c r="FT16" s="111">
        <f>'KALENDER PENDIDIKAN'!AF120</f>
        <v>1</v>
      </c>
      <c r="FU16" s="111"/>
      <c r="FV16" s="111">
        <f>'KALENDER PENDIDIKAN'!AG120</f>
        <v>0</v>
      </c>
      <c r="FW16" s="111"/>
      <c r="FX16" s="111">
        <f>'KALENDER PENDIDIKAN'!AH120</f>
        <v>0</v>
      </c>
      <c r="FY16" s="111"/>
      <c r="FZ16" s="111">
        <f>'KALENDER PENDIDIKAN'!AI120</f>
        <v>0</v>
      </c>
      <c r="GA16" s="111"/>
      <c r="GB16" s="111">
        <f>'KALENDER PENDIDIKAN'!AJ120</f>
        <v>0</v>
      </c>
      <c r="GC16" s="111"/>
      <c r="GD16" s="111">
        <f>'KALENDER PENDIDIKAN'!AK120</f>
        <v>0</v>
      </c>
      <c r="GE16" s="111"/>
      <c r="GF16" s="111">
        <v>6</v>
      </c>
      <c r="GH16" s="103" t="str">
        <f t="shared" si="177"/>
        <v>Hide</v>
      </c>
    </row>
    <row r="17" spans="1:190" x14ac:dyDescent="0.35">
      <c r="A17" s="437" t="str">
        <f>PROTA!C46</f>
        <v>Formatif I</v>
      </c>
      <c r="B17" s="438"/>
      <c r="C17" s="118">
        <f>PROTA!E46</f>
        <v>2</v>
      </c>
      <c r="D17" s="137" t="str">
        <f t="shared" si="70"/>
        <v/>
      </c>
      <c r="E17" s="137" t="str">
        <f t="shared" si="71"/>
        <v/>
      </c>
      <c r="F17" s="137" t="str">
        <f t="shared" si="72"/>
        <v/>
      </c>
      <c r="G17" s="137" t="str">
        <f t="shared" si="73"/>
        <v/>
      </c>
      <c r="H17" s="137" t="str">
        <f t="shared" si="74"/>
        <v/>
      </c>
      <c r="I17" s="137" t="str">
        <f t="shared" si="75"/>
        <v/>
      </c>
      <c r="J17" s="137" t="str">
        <f t="shared" si="76"/>
        <v/>
      </c>
      <c r="K17" s="137" t="str">
        <f t="shared" si="77"/>
        <v/>
      </c>
      <c r="L17" s="137" t="str">
        <f t="shared" si="78"/>
        <v/>
      </c>
      <c r="M17" s="137" t="str">
        <f t="shared" si="79"/>
        <v/>
      </c>
      <c r="N17" s="137" t="str">
        <f t="shared" si="80"/>
        <v/>
      </c>
      <c r="O17" s="137" t="str">
        <f t="shared" si="81"/>
        <v/>
      </c>
      <c r="P17" s="137" t="str">
        <f t="shared" si="82"/>
        <v/>
      </c>
      <c r="Q17" s="137" t="str">
        <f t="shared" si="83"/>
        <v/>
      </c>
      <c r="R17" s="137" t="str">
        <f t="shared" si="84"/>
        <v/>
      </c>
      <c r="S17" s="137" t="str">
        <f t="shared" si="85"/>
        <v/>
      </c>
      <c r="T17" s="137" t="str">
        <f t="shared" si="86"/>
        <v/>
      </c>
      <c r="U17" s="137" t="str">
        <f t="shared" si="87"/>
        <v/>
      </c>
      <c r="V17" s="137" t="str">
        <f t="shared" si="88"/>
        <v/>
      </c>
      <c r="W17" s="137" t="str">
        <f t="shared" si="89"/>
        <v/>
      </c>
      <c r="X17" s="137" t="str">
        <f t="shared" si="90"/>
        <v/>
      </c>
      <c r="Y17" s="137" t="str">
        <f t="shared" si="91"/>
        <v/>
      </c>
      <c r="Z17" s="137" t="str">
        <f t="shared" si="92"/>
        <v/>
      </c>
      <c r="AA17" s="137" t="str">
        <f t="shared" si="93"/>
        <v/>
      </c>
      <c r="AB17" s="137" t="str">
        <f t="shared" si="94"/>
        <v/>
      </c>
      <c r="AC17" s="137" t="str">
        <f t="shared" si="95"/>
        <v/>
      </c>
      <c r="AD17" s="137" t="str">
        <f t="shared" si="96"/>
        <v/>
      </c>
      <c r="AE17" s="137" t="str">
        <f t="shared" si="97"/>
        <v/>
      </c>
      <c r="AF17" s="137" t="str">
        <f t="shared" si="98"/>
        <v/>
      </c>
      <c r="AG17" s="137" t="str">
        <f t="shared" si="99"/>
        <v/>
      </c>
      <c r="AH17" s="137" t="str">
        <f t="shared" si="100"/>
        <v/>
      </c>
      <c r="AI17" s="137" t="str">
        <f t="shared" si="101"/>
        <v/>
      </c>
      <c r="AJ17" s="137" t="str">
        <f t="shared" si="102"/>
        <v/>
      </c>
      <c r="AK17" s="137" t="str">
        <f t="shared" si="103"/>
        <v/>
      </c>
      <c r="AL17" s="137" t="str">
        <f t="shared" si="104"/>
        <v/>
      </c>
      <c r="AM17" s="137" t="str">
        <f t="shared" si="105"/>
        <v/>
      </c>
      <c r="AN17" s="41"/>
      <c r="AO17" s="21"/>
      <c r="AP17">
        <f t="shared" si="106"/>
        <v>2</v>
      </c>
      <c r="AQ17" s="111">
        <f t="shared" si="0"/>
        <v>2</v>
      </c>
      <c r="AR17" s="111">
        <f>IF(DL17&gt;0,IF(AND(AQ15=0,AR15=0),IF(AQ17&lt;=$AQ$6,IF(SUM(AR11:AR15)&lt;&gt;$AQ$6,AQ17,0),$AQ$6),IF(AQ15&lt;&gt;$AP$15,IF(AND(AQ17&lt;$AQ$6,AR15&lt;$AQ$6),IF($AQ$6-SUM(AR11:AR15)&gt;AQ17,AQ17,$AQ$6-SUM(AR11:AR15)),$AQ$6-AR15),IF($AQ$6-SUM(AR11:AR15)&gt;AQ17,AQ17,IF(AQ17=$AP$17,$AQ$6-SUM(AR11:AR15),0)))),0)</f>
        <v>0</v>
      </c>
      <c r="AS17" s="111">
        <f t="shared" si="178"/>
        <v>2</v>
      </c>
      <c r="AT17" s="111">
        <f t="shared" ref="AT17" si="248">IF(DN17&gt;0,IF(AND(AS15=0,AT15=0),IF(AS17&lt;=$AQ$6,IF(SUM(AT11:AT15)&lt;&gt;$AQ$6,AS17,0),$AQ$6),IF(AS15&lt;&gt;$AP$15,IF(AND(AS17&lt;$AQ$6,AT15&lt;$AQ$6),IF($AQ$6-SUM(AT11:AT15)&gt;AS17,AS17,$AQ$6-SUM(AT11:AT15)),$AQ$6-AT15),IF($AQ$6-SUM(AT11:AT15)&gt;AS17,AS17,IF(AS17=$AP$17,$AQ$6-SUM(AT11:AT15),0)))),0)</f>
        <v>0</v>
      </c>
      <c r="AU17" s="111">
        <f t="shared" ref="AU17:AU18" si="249">AS17-AT17</f>
        <v>2</v>
      </c>
      <c r="AV17" s="111">
        <f t="shared" ref="AV17" si="250">IF(DP17&gt;0,IF(AND(AU15=0,AV15=0),IF(AU17&lt;=$AQ$6,IF(SUM(AV11:AV15)&lt;&gt;$AQ$6,AU17,0),$AQ$6),IF(AU15&lt;&gt;$AP$15,IF(AND(AU17&lt;$AQ$6,AV15&lt;$AQ$6),IF($AQ$6-SUM(AV11:AV15)&gt;AU17,AU17,$AQ$6-SUM(AV11:AV15)),$AQ$6-AV15),IF($AQ$6-SUM(AV11:AV15)&gt;AU17,AU17,IF(AU17=$AP$17,$AQ$6-SUM(AV11:AV15),0)))),0)</f>
        <v>0</v>
      </c>
      <c r="AW17" s="111">
        <f t="shared" ref="AW17:AW18" si="251">AU17-AV17</f>
        <v>2</v>
      </c>
      <c r="AX17" s="111">
        <f t="shared" ref="AX17" si="252">IF(DR17&gt;0,IF(AND(AW15=0,AX15=0),IF(AW17&lt;=$AQ$6,IF(SUM(AX11:AX15)&lt;&gt;$AQ$6,AW17,0),$AQ$6),IF(AW15&lt;&gt;$AP$15,IF(AND(AW17&lt;$AQ$6,AX15&lt;$AQ$6),IF($AQ$6-SUM(AX11:AX15)&gt;AW17,AW17,$AQ$6-SUM(AX11:AX15)),$AQ$6-AX15),IF($AQ$6-SUM(AX11:AX15)&gt;AW17,AW17,IF(AW17=$AP$17,$AQ$6-SUM(AX11:AX15),0)))),0)</f>
        <v>0</v>
      </c>
      <c r="AY17" s="111">
        <f t="shared" ref="AY17:AY18" si="253">AW17-AX17</f>
        <v>2</v>
      </c>
      <c r="AZ17" s="111">
        <f t="shared" ref="AZ17" si="254">IF(DT17&gt;0,IF(AND(AY15=0,AZ15=0),IF(AY17&lt;=$AQ$6,IF(SUM(AZ11:AZ15)&lt;&gt;$AQ$6,AY17,0),$AQ$6),IF(AY15&lt;&gt;$AP$15,IF(AND(AY17&lt;$AQ$6,AZ15&lt;$AQ$6),IF($AQ$6-SUM(AZ11:AZ15)&gt;AY17,AY17,$AQ$6-SUM(AZ11:AZ15)),$AQ$6-AZ15),IF($AQ$6-SUM(AZ11:AZ15)&gt;AY17,AY17,IF(AY17=$AP$17,$AQ$6-SUM(AZ11:AZ15),0)))),0)</f>
        <v>0</v>
      </c>
      <c r="BA17" s="111">
        <f t="shared" ref="BA17:BA18" si="255">AY17-AZ17</f>
        <v>2</v>
      </c>
      <c r="BB17" s="111">
        <f t="shared" ref="BB17" si="256">IF(DV17&gt;0,IF(AND(BA15=0,BB15=0),IF(BA17&lt;=$AQ$6,IF(SUM(BB11:BB15)&lt;&gt;$AQ$6,BA17,0),$AQ$6),IF(BA15&lt;&gt;$AP$15,IF(AND(BA17&lt;$AQ$6,BB15&lt;$AQ$6),IF($AQ$6-SUM(BB11:BB15)&gt;BA17,BA17,$AQ$6-SUM(BB11:BB15)),$AQ$6-BB15),IF($AQ$6-SUM(BB11:BB15)&gt;BA17,BA17,IF(BA17=$AP$17,$AQ$6-SUM(BB11:BB15),0)))),0)</f>
        <v>0</v>
      </c>
      <c r="BC17" s="111">
        <f t="shared" ref="BC17:BC18" si="257">BA17-BB17</f>
        <v>2</v>
      </c>
      <c r="BD17" s="111">
        <f t="shared" ref="BD17" si="258">IF(DX17&gt;0,IF(AND(BC15=0,BD15=0),IF(BC17&lt;=$AQ$6,IF(SUM(BD11:BD15)&lt;&gt;$AQ$6,BC17,0),$AQ$6),IF(BC15&lt;&gt;$AP$15,IF(AND(BC17&lt;$AQ$6,BD15&lt;$AQ$6),IF($AQ$6-SUM(BD11:BD15)&gt;BC17,BC17,$AQ$6-SUM(BD11:BD15)),$AQ$6-BD15),IF($AQ$6-SUM(BD11:BD15)&gt;BC17,BC17,IF(BC17=$AP$17,$AQ$6-SUM(BD11:BD15),0)))),0)</f>
        <v>0</v>
      </c>
      <c r="BE17" s="111">
        <f t="shared" ref="BE17:BE18" si="259">BC17-BD17</f>
        <v>2</v>
      </c>
      <c r="BF17" s="111">
        <f t="shared" ref="BF17" si="260">IF(DZ17&gt;0,IF(AND(BE15=0,BF15=0),IF(BE17&lt;=$AQ$6,IF(SUM(BF11:BF15)&lt;&gt;$AQ$6,BE17,0),$AQ$6),IF(BE15&lt;&gt;$AP$15,IF(AND(BE17&lt;$AQ$6,BF15&lt;$AQ$6),IF($AQ$6-SUM(BF11:BF15)&gt;BE17,BE17,$AQ$6-SUM(BF11:BF15)),$AQ$6-BF15),IF($AQ$6-SUM(BF11:BF15)&gt;BE17,BE17,IF(BE17=$AP$17,$AQ$6-SUM(BF11:BF15),0)))),0)</f>
        <v>0</v>
      </c>
      <c r="BG17" s="111">
        <f t="shared" ref="BG17:BG18" si="261">BE17-BF17</f>
        <v>2</v>
      </c>
      <c r="BH17" s="111">
        <f t="shared" ref="BH17" si="262">IF(EB17&gt;0,IF(AND(BG15=0,BH15=0),IF(BG17&lt;=$AQ$6,IF(SUM(BH11:BH15)&lt;&gt;$AQ$6,BG17,0),$AQ$6),IF(BG15&lt;&gt;$AP$15,IF(AND(BG17&lt;$AQ$6,BH15&lt;$AQ$6),IF($AQ$6-SUM(BH11:BH15)&gt;BG17,BG17,$AQ$6-SUM(BH11:BH15)),$AQ$6-BH15),IF($AQ$6-SUM(BH11:BH15)&gt;BG17,BG17,IF(BG17=$AP$17,$AQ$6-SUM(BH11:BH15),0)))),0)</f>
        <v>0</v>
      </c>
      <c r="BI17" s="111">
        <f t="shared" ref="BI17:BI18" si="263">BG17-BH17</f>
        <v>2</v>
      </c>
      <c r="BJ17" s="111">
        <f t="shared" ref="BJ17" si="264">IF(ED17&gt;0,IF(AND(BI15=0,BJ15=0),IF(BI17&lt;=$AQ$6,IF(SUM(BJ11:BJ15)&lt;&gt;$AQ$6,BI17,0),$AQ$6),IF(BI15&lt;&gt;$AP$15,IF(AND(BI17&lt;$AQ$6,BJ15&lt;$AQ$6),IF($AQ$6-SUM(BJ11:BJ15)&gt;BI17,BI17,$AQ$6-SUM(BJ11:BJ15)),$AQ$6-BJ15),IF($AQ$6-SUM(BJ11:BJ15)&gt;BI17,BI17,IF(BI17=$AP$17,$AQ$6-SUM(BJ11:BJ15),0)))),0)</f>
        <v>0</v>
      </c>
      <c r="BK17" s="111">
        <f t="shared" ref="BK17:BK18" si="265">BI17-BJ17</f>
        <v>2</v>
      </c>
      <c r="BL17" s="111">
        <f t="shared" ref="BL17" si="266">IF(EF17&gt;0,IF(AND(BK15=0,BL15=0),IF(BK17&lt;=$AQ$6,IF(SUM(BL11:BL15)&lt;&gt;$AQ$6,BK17,0),$AQ$6),IF(BK15&lt;&gt;$AP$15,IF(AND(BK17&lt;$AQ$6,BL15&lt;$AQ$6),IF($AQ$6-SUM(BL11:BL15)&gt;BK17,BK17,$AQ$6-SUM(BL11:BL15)),$AQ$6-BL15),IF($AQ$6-SUM(BL11:BL15)&gt;BK17,BK17,IF(BK17=$AP$17,$AQ$6-SUM(BL11:BL15),0)))),0)</f>
        <v>0</v>
      </c>
      <c r="BM17" s="111">
        <f t="shared" ref="BM17:BM18" si="267">BK17-BL17</f>
        <v>2</v>
      </c>
      <c r="BN17" s="111">
        <f t="shared" ref="BN17" si="268">IF(EH17&gt;0,IF(AND(BM15=0,BN15=0),IF(BM17&lt;=$AQ$6,IF(SUM(BN11:BN15)&lt;&gt;$AQ$6,BM17,0),$AQ$6),IF(BM15&lt;&gt;$AP$15,IF(AND(BM17&lt;$AQ$6,BN15&lt;$AQ$6),IF($AQ$6-SUM(BN11:BN15)&gt;BM17,BM17,$AQ$6-SUM(BN11:BN15)),$AQ$6-BN15),IF($AQ$6-SUM(BN11:BN15)&gt;BM17,BM17,IF(BM17=$AP$17,$AQ$6-SUM(BN11:BN15),0)))),0)</f>
        <v>0</v>
      </c>
      <c r="BO17" s="111">
        <f t="shared" ref="BO17:BO18" si="269">BM17-BN17</f>
        <v>2</v>
      </c>
      <c r="BP17" s="111">
        <f t="shared" ref="BP17" si="270">IF(EJ17&gt;0,IF(AND(BO15=0,BP15=0),IF(BO17&lt;=$AQ$6,IF(SUM(BP11:BP15)&lt;&gt;$AQ$6,BO17,0),$AQ$6),IF(BO15&lt;&gt;$AP$15,IF(AND(BO17&lt;$AQ$6,BP15&lt;$AQ$6),IF($AQ$6-SUM(BP11:BP15)&gt;BO17,BO17,$AQ$6-SUM(BP11:BP15)),$AQ$6-BP15),IF($AQ$6-SUM(BP11:BP15)&gt;BO17,BO17,IF(BO17=$AP$17,$AQ$6-SUM(BP11:BP15),0)))),0)</f>
        <v>0</v>
      </c>
      <c r="BQ17" s="111">
        <f t="shared" ref="BQ17:BQ18" si="271">BO17-BP17</f>
        <v>2</v>
      </c>
      <c r="BR17" s="111">
        <f t="shared" ref="BR17" si="272">IF(EL17&gt;0,IF(AND(BQ15=0,BR15=0),IF(BQ17&lt;=$AQ$6,IF(SUM(BR11:BR15)&lt;&gt;$AQ$6,BQ17,0),$AQ$6),IF(BQ15&lt;&gt;$AP$15,IF(AND(BQ17&lt;$AQ$6,BR15&lt;$AQ$6),IF($AQ$6-SUM(BR11:BR15)&gt;BQ17,BQ17,$AQ$6-SUM(BR11:BR15)),$AQ$6-BR15),IF($AQ$6-SUM(BR11:BR15)&gt;BQ17,BQ17,IF(BQ17=$AP$17,$AQ$6-SUM(BR11:BR15),0)))),0)</f>
        <v>0</v>
      </c>
      <c r="BS17" s="111">
        <f t="shared" ref="BS17:BS18" si="273">BQ17-BR17</f>
        <v>2</v>
      </c>
      <c r="BT17" s="111">
        <f t="shared" ref="BT17" si="274">IF(EN17&gt;0,IF(AND(BS15=0,BT15=0),IF(BS17&lt;=$AQ$6,IF(SUM(BT11:BT15)&lt;&gt;$AQ$6,BS17,0),$AQ$6),IF(BS15&lt;&gt;$AP$15,IF(AND(BS17&lt;$AQ$6,BT15&lt;$AQ$6),IF($AQ$6-SUM(BT11:BT15)&gt;BS17,BS17,$AQ$6-SUM(BT11:BT15)),$AQ$6-BT15),IF($AQ$6-SUM(BT11:BT15)&gt;BS17,BS17,IF(BS17=$AP$17,$AQ$6-SUM(BT11:BT15),0)))),0)</f>
        <v>0</v>
      </c>
      <c r="BU17" s="111">
        <f t="shared" ref="BU17:BU18" si="275">BS17-BT17</f>
        <v>2</v>
      </c>
      <c r="BV17" s="111">
        <f t="shared" ref="BV17" si="276">IF(EP17&gt;0,IF(AND(BU15=0,BV15=0),IF(BU17&lt;=$AQ$6,IF(SUM(BV11:BV15)&lt;&gt;$AQ$6,BU17,0),$AQ$6),IF(BU15&lt;&gt;$AP$15,IF(AND(BU17&lt;$AQ$6,BV15&lt;$AQ$6),IF($AQ$6-SUM(BV11:BV15)&gt;BU17,BU17,$AQ$6-SUM(BV11:BV15)),$AQ$6-BV15),IF($AQ$6-SUM(BV11:BV15)&gt;BU17,BU17,IF(BU17=$AP$17,$AQ$6-SUM(BV11:BV15),0)))),0)</f>
        <v>0</v>
      </c>
      <c r="BW17" s="111">
        <f t="shared" ref="BW17:BW18" si="277">BU17-BV17</f>
        <v>2</v>
      </c>
      <c r="BX17" s="111">
        <f t="shared" ref="BX17" si="278">IF(ER17&gt;0,IF(AND(BW15=0,BX15=0),IF(BW17&lt;=$AQ$6,IF(SUM(BX11:BX15)&lt;&gt;$AQ$6,BW17,0),$AQ$6),IF(BW15&lt;&gt;$AP$15,IF(AND(BW17&lt;$AQ$6,BX15&lt;$AQ$6),IF($AQ$6-SUM(BX11:BX15)&gt;BW17,BW17,$AQ$6-SUM(BX11:BX15)),$AQ$6-BX15),IF($AQ$6-SUM(BX11:BX15)&gt;BW17,BW17,IF(BW17=$AP$17,$AQ$6-SUM(BX11:BX15),0)))),0)</f>
        <v>0</v>
      </c>
      <c r="BY17" s="111">
        <f t="shared" ref="BY17:BY18" si="279">BW17-BX17</f>
        <v>2</v>
      </c>
      <c r="BZ17" s="111">
        <f t="shared" ref="BZ17" si="280">IF(ET17&gt;0,IF(AND(BY15=0,BZ15=0),IF(BY17&lt;=$AQ$6,IF(SUM(BZ11:BZ15)&lt;&gt;$AQ$6,BY17,0),$AQ$6),IF(BY15&lt;&gt;$AP$15,IF(AND(BY17&lt;$AQ$6,BZ15&lt;$AQ$6),IF($AQ$6-SUM(BZ11:BZ15)&gt;BY17,BY17,$AQ$6-SUM(BZ11:BZ15)),$AQ$6-BZ15),IF($AQ$6-SUM(BZ11:BZ15)&gt;BY17,BY17,IF(BY17=$AP$17,$AQ$6-SUM(BZ11:BZ15),0)))),0)</f>
        <v>0</v>
      </c>
      <c r="CA17" s="111">
        <f t="shared" ref="CA17:CA18" si="281">BY17-BZ17</f>
        <v>2</v>
      </c>
      <c r="CB17" s="111">
        <f t="shared" ref="CB17" si="282">IF(EV17&gt;0,IF(AND(CA15=0,CB15=0),IF(CA17&lt;=$AQ$6,IF(SUM(CB11:CB15)&lt;&gt;$AQ$6,CA17,0),$AQ$6),IF(CA15&lt;&gt;$AP$15,IF(AND(CA17&lt;$AQ$6,CB15&lt;$AQ$6),IF($AQ$6-SUM(CB11:CB15)&gt;CA17,CA17,$AQ$6-SUM(CB11:CB15)),$AQ$6-CB15),IF($AQ$6-SUM(CB11:CB15)&gt;CA17,CA17,IF(CA17=$AP$17,$AQ$6-SUM(CB11:CB15),0)))),0)</f>
        <v>0</v>
      </c>
      <c r="CC17" s="111">
        <f t="shared" ref="CC17:CC18" si="283">CA17-CB17</f>
        <v>2</v>
      </c>
      <c r="CD17" s="111">
        <f t="shared" ref="CD17" si="284">IF(EX17&gt;0,IF(AND(CC15=0,CD15=0),IF(CC17&lt;=$AQ$6,IF(SUM(CD11:CD15)&lt;&gt;$AQ$6,CC17,0),$AQ$6),IF(CC15&lt;&gt;$AP$15,IF(AND(CC17&lt;$AQ$6,CD15&lt;$AQ$6),IF($AQ$6-SUM(CD11:CD15)&gt;CC17,CC17,$AQ$6-SUM(CD11:CD15)),$AQ$6-CD15),IF($AQ$6-SUM(CD11:CD15)&gt;CC17,CC17,IF(CC17=$AP$17,$AQ$6-SUM(CD11:CD15),0)))),0)</f>
        <v>0</v>
      </c>
      <c r="CE17" s="111">
        <f t="shared" ref="CE17:CE18" si="285">CC17-CD17</f>
        <v>2</v>
      </c>
      <c r="CF17" s="111">
        <f t="shared" ref="CF17" si="286">IF(EZ17&gt;0,IF(AND(CE15=0,CF15=0),IF(CE17&lt;=$AQ$6,IF(SUM(CF11:CF15)&lt;&gt;$AQ$6,CE17,0),$AQ$6),IF(CE15&lt;&gt;$AP$15,IF(AND(CE17&lt;$AQ$6,CF15&lt;$AQ$6),IF($AQ$6-SUM(CF11:CF15)&gt;CE17,CE17,$AQ$6-SUM(CF11:CF15)),$AQ$6-CF15),IF($AQ$6-SUM(CF11:CF15)&gt;CE17,CE17,IF(CE17=$AP$17,$AQ$6-SUM(CF11:CF15),0)))),0)</f>
        <v>0</v>
      </c>
      <c r="CG17" s="111">
        <f t="shared" ref="CG17:CG18" si="287">CE17-CF17</f>
        <v>2</v>
      </c>
      <c r="CH17" s="111">
        <f t="shared" ref="CH17" si="288">IF(FB17&gt;0,IF(AND(CG15=0,CH15=0),IF(CG17&lt;=$AQ$6,IF(SUM(CH11:CH15)&lt;&gt;$AQ$6,CG17,0),$AQ$6),IF(CG15&lt;&gt;$AP$15,IF(AND(CG17&lt;$AQ$6,CH15&lt;$AQ$6),IF($AQ$6-SUM(CH11:CH15)&gt;CG17,CG17,$AQ$6-SUM(CH11:CH15)),$AQ$6-CH15),IF($AQ$6-SUM(CH11:CH15)&gt;CG17,CG17,IF(CG17=$AP$17,$AQ$6-SUM(CH11:CH15),0)))),0)</f>
        <v>0</v>
      </c>
      <c r="CI17" s="111">
        <f t="shared" ref="CI17:CI18" si="289">CG17-CH17</f>
        <v>2</v>
      </c>
      <c r="CJ17" s="111">
        <f t="shared" ref="CJ17" si="290">IF(FD17&gt;0,IF(AND(CI15=0,CJ15=0),IF(CI17&lt;=$AQ$6,IF(SUM(CJ11:CJ15)&lt;&gt;$AQ$6,CI17,0),$AQ$6),IF(CI15&lt;&gt;$AP$15,IF(AND(CI17&lt;$AQ$6,CJ15&lt;$AQ$6),IF($AQ$6-SUM(CJ11:CJ15)&gt;CI17,CI17,$AQ$6-SUM(CJ11:CJ15)),$AQ$6-CJ15),IF($AQ$6-SUM(CJ11:CJ15)&gt;CI17,CI17,IF(CI17=$AP$17,$AQ$6-SUM(CJ11:CJ15),0)))),0)</f>
        <v>0</v>
      </c>
      <c r="CK17" s="111">
        <f t="shared" ref="CK17:CK18" si="291">CI17-CJ17</f>
        <v>2</v>
      </c>
      <c r="CL17" s="111">
        <f t="shared" ref="CL17" si="292">IF(FF17&gt;0,IF(AND(CK15=0,CL15=0),IF(CK17&lt;=$AQ$6,IF(SUM(CL11:CL15)&lt;&gt;$AQ$6,CK17,0),$AQ$6),IF(CK15&lt;&gt;$AP$15,IF(AND(CK17&lt;$AQ$6,CL15&lt;$AQ$6),IF($AQ$6-SUM(CL11:CL15)&gt;CK17,CK17,$AQ$6-SUM(CL11:CL15)),$AQ$6-CL15),IF($AQ$6-SUM(CL11:CL15)&gt;CK17,CK17,IF(CK17=$AP$17,$AQ$6-SUM(CL11:CL15),0)))),0)</f>
        <v>0</v>
      </c>
      <c r="CM17" s="111">
        <f t="shared" ref="CM17:CM18" si="293">CK17-CL17</f>
        <v>2</v>
      </c>
      <c r="CN17" s="111">
        <f t="shared" ref="CN17" si="294">IF(FH17&gt;0,IF(AND(CM15=0,CN15=0),IF(CM17&lt;=$AQ$6,IF(SUM(CN11:CN15)&lt;&gt;$AQ$6,CM17,0),$AQ$6),IF(CM15&lt;&gt;$AP$15,IF(AND(CM17&lt;$AQ$6,CN15&lt;$AQ$6),IF($AQ$6-SUM(CN11:CN15)&gt;CM17,CM17,$AQ$6-SUM(CN11:CN15)),$AQ$6-CN15),IF($AQ$6-SUM(CN11:CN15)&gt;CM17,CM17,IF(CM17=$AP$17,$AQ$6-SUM(CN11:CN15),0)))),0)</f>
        <v>0</v>
      </c>
      <c r="CO17" s="111">
        <f t="shared" ref="CO17:CO18" si="295">CM17-CN17</f>
        <v>2</v>
      </c>
      <c r="CP17" s="111">
        <f t="shared" ref="CP17" si="296">IF(FJ17&gt;0,IF(AND(CO15=0,CP15=0),IF(CO17&lt;=$AQ$6,IF(SUM(CP11:CP15)&lt;&gt;$AQ$6,CO17,0),$AQ$6),IF(CO15&lt;&gt;$AP$15,IF(AND(CO17&lt;$AQ$6,CP15&lt;$AQ$6),IF($AQ$6-SUM(CP11:CP15)&gt;CO17,CO17,$AQ$6-SUM(CP11:CP15)),$AQ$6-CP15),IF($AQ$6-SUM(CP11:CP15)&gt;CO17,CO17,IF(CO17=$AP$17,$AQ$6-SUM(CP11:CP15),0)))),0)</f>
        <v>0</v>
      </c>
      <c r="CQ17" s="111">
        <f t="shared" ref="CQ17:CQ18" si="297">CO17-CP17</f>
        <v>2</v>
      </c>
      <c r="CR17" s="111">
        <f t="shared" ref="CR17" si="298">IF(FL17&gt;0,IF(AND(CQ15=0,CR15=0),IF(CQ17&lt;=$AQ$6,IF(SUM(CR11:CR15)&lt;&gt;$AQ$6,CQ17,0),$AQ$6),IF(CQ15&lt;&gt;$AP$15,IF(AND(CQ17&lt;$AQ$6,CR15&lt;$AQ$6),IF($AQ$6-SUM(CR11:CR15)&gt;CQ17,CQ17,$AQ$6-SUM(CR11:CR15)),$AQ$6-CR15),IF($AQ$6-SUM(CR11:CR15)&gt;CQ17,CQ17,IF(CQ17=$AP$17,$AQ$6-SUM(CR11:CR15),0)))),0)</f>
        <v>0</v>
      </c>
      <c r="CS17" s="111">
        <f t="shared" ref="CS17:CS18" si="299">CQ17-CR17</f>
        <v>2</v>
      </c>
      <c r="CT17" s="111">
        <f t="shared" ref="CT17" si="300">IF(FN17&gt;0,IF(AND(CS15=0,CT15=0),IF(CS17&lt;=$AQ$6,IF(SUM(CT11:CT15)&lt;&gt;$AQ$6,CS17,0),$AQ$6),IF(CS15&lt;&gt;$AP$15,IF(AND(CS17&lt;$AQ$6,CT15&lt;$AQ$6),IF($AQ$6-SUM(CT11:CT15)&gt;CS17,CS17,$AQ$6-SUM(CT11:CT15)),$AQ$6-CT15),IF($AQ$6-SUM(CT11:CT15)&gt;CS17,CS17,IF(CS17=$AP$17,$AQ$6-SUM(CT11:CT15),0)))),0)</f>
        <v>0</v>
      </c>
      <c r="CU17" s="111">
        <f t="shared" ref="CU17:CU18" si="301">CS17-CT17</f>
        <v>2</v>
      </c>
      <c r="CV17" s="111">
        <f t="shared" ref="CV17" si="302">IF(FP17&gt;0,IF(AND(CU15=0,CV15=0),IF(CU17&lt;=$AQ$6,IF(SUM(CV11:CV15)&lt;&gt;$AQ$6,CU17,0),$AQ$6),IF(CU15&lt;&gt;$AP$15,IF(AND(CU17&lt;$AQ$6,CV15&lt;$AQ$6),IF($AQ$6-SUM(CV11:CV15)&gt;CU17,CU17,$AQ$6-SUM(CV11:CV15)),$AQ$6-CV15),IF($AQ$6-SUM(CV11:CV15)&gt;CU17,CU17,IF(CU17=$AP$17,$AQ$6-SUM(CV11:CV15),0)))),0)</f>
        <v>0</v>
      </c>
      <c r="CW17" s="111">
        <f t="shared" ref="CW17:CW18" si="303">CU17-CV17</f>
        <v>2</v>
      </c>
      <c r="CX17" s="111">
        <f t="shared" ref="CX17" si="304">IF(FR17&gt;0,IF(AND(CW15=0,CX15=0),IF(CW17&lt;=$AQ$6,IF(SUM(CX11:CX15)&lt;&gt;$AQ$6,CW17,0),$AQ$6),IF(CW15&lt;&gt;$AP$15,IF(AND(CW17&lt;$AQ$6,CX15&lt;$AQ$6),IF($AQ$6-SUM(CX11:CX15)&gt;CW17,CW17,$AQ$6-SUM(CX11:CX15)),$AQ$6-CX15),IF($AQ$6-SUM(CX11:CX15)&gt;CW17,CW17,IF(CW17=$AP$17,$AQ$6-SUM(CX11:CX15),0)))),0)</f>
        <v>0</v>
      </c>
      <c r="CY17" s="111">
        <f t="shared" ref="CY17:CY18" si="305">CW17-CX17</f>
        <v>2</v>
      </c>
      <c r="CZ17" s="111">
        <f t="shared" ref="CZ17" si="306">IF(FT17&gt;0,IF(AND(CY15=0,CZ15=0),IF(CY17&lt;=$AQ$6,IF(SUM(CZ11:CZ15)&lt;&gt;$AQ$6,CY17,0),$AQ$6),IF(CY15&lt;&gt;$AP$15,IF(AND(CY17&lt;$AQ$6,CZ15&lt;$AQ$6),IF($AQ$6-SUM(CZ11:CZ15)&gt;CY17,CY17,$AQ$6-SUM(CZ11:CZ15)),$AQ$6-CZ15),IF($AQ$6-SUM(CZ11:CZ15)&gt;CY17,CY17,IF(CY17=$AP$17,$AQ$6-SUM(CZ11:CZ15),0)))),0)</f>
        <v>0</v>
      </c>
      <c r="DA17" s="111">
        <f t="shared" ref="DA17:DA18" si="307">CY17-CZ17</f>
        <v>2</v>
      </c>
      <c r="DB17" s="111">
        <f t="shared" ref="DB17" si="308">IF(FV17&gt;0,IF(AND(DA15=0,DB15=0),IF(DA17&lt;=$AQ$6,IF(SUM(DB11:DB15)&lt;&gt;$AQ$6,DA17,0),$AQ$6),IF(DA15&lt;&gt;$AP$15,IF(AND(DA17&lt;$AQ$6,DB15&lt;$AQ$6),IF($AQ$6-SUM(DB11:DB15)&gt;DA17,DA17,$AQ$6-SUM(DB11:DB15)),$AQ$6-DB15),IF($AQ$6-SUM(DB11:DB15)&gt;DA17,DA17,IF(DA17=$AP$17,$AQ$6-SUM(DB11:DB15),0)))),0)</f>
        <v>0</v>
      </c>
      <c r="DC17" s="111">
        <f t="shared" ref="DC17:DC18" si="309">DA17-DB17</f>
        <v>2</v>
      </c>
      <c r="DD17" s="111">
        <f t="shared" ref="DD17" si="310">IF(FX17&gt;0,IF(AND(DC15=0,DD15=0),IF(DC17&lt;=$AQ$6,IF(SUM(DD11:DD15)&lt;&gt;$AQ$6,DC17,0),$AQ$6),IF(DC15&lt;&gt;$AP$15,IF(AND(DC17&lt;$AQ$6,DD15&lt;$AQ$6),IF($AQ$6-SUM(DD11:DD15)&gt;DC17,DC17,$AQ$6-SUM(DD11:DD15)),$AQ$6-DD15),IF($AQ$6-SUM(DD11:DD15)&gt;DC17,DC17,IF(DC17=$AP$17,$AQ$6-SUM(DD11:DD15),0)))),0)</f>
        <v>0</v>
      </c>
      <c r="DE17" s="111">
        <f t="shared" ref="DE17:DE18" si="311">DC17-DD17</f>
        <v>2</v>
      </c>
      <c r="DF17" s="111">
        <f t="shared" ref="DF17" si="312">IF(FZ17&gt;0,IF(AND(DE15=0,DF15=0),IF(DE17&lt;=$AQ$6,IF(SUM(DF11:DF15)&lt;&gt;$AQ$6,DE17,0),$AQ$6),IF(DE15&lt;&gt;$AP$15,IF(AND(DE17&lt;$AQ$6,DF15&lt;$AQ$6),IF($AQ$6-SUM(DF11:DF15)&gt;DE17,DE17,$AQ$6-SUM(DF11:DF15)),$AQ$6-DF15),IF($AQ$6-SUM(DF11:DF15)&gt;DE17,DE17,IF(DE17=$AP$17,$AQ$6-SUM(DF11:DF15),0)))),0)</f>
        <v>0</v>
      </c>
      <c r="DG17" s="111">
        <f t="shared" ref="DG17:DG18" si="313">DE17-DF17</f>
        <v>2</v>
      </c>
      <c r="DH17" s="111">
        <f t="shared" ref="DH17" si="314">IF(GB17&gt;0,IF(AND(DG15=0,DH15=0),IF(DG17&lt;=$AQ$6,IF(SUM(DH11:DH15)&lt;&gt;$AQ$6,DG17,0),$AQ$6),IF(DG15&lt;&gt;$AP$15,IF(AND(DG17&lt;$AQ$6,DH15&lt;$AQ$6),IF($AQ$6-SUM(DH11:DH15)&gt;DG17,DG17,$AQ$6-SUM(DH11:DH15)),$AQ$6-DH15),IF($AQ$6-SUM(DH11:DH15)&gt;DG17,DG17,IF(DG17=$AP$17,$AQ$6-SUM(DH11:DH15),0)))),0)</f>
        <v>0</v>
      </c>
      <c r="DI17" s="111">
        <f t="shared" ref="DI17:DI18" si="315">DG17-DH17</f>
        <v>2</v>
      </c>
      <c r="DJ17" s="111">
        <f t="shared" ref="DJ17" si="316">IF(GD17&gt;0,IF(AND(DI15=0,DJ15=0),IF(DI17&lt;=$AQ$6,IF(SUM(DJ11:DJ15)&lt;&gt;$AQ$6,DI17,0),$AQ$6),IF(DI15&lt;&gt;$AP$15,IF(AND(DI17&lt;$AQ$6,DJ15&lt;$AQ$6),IF($AQ$6-SUM(DJ11:DJ15)&gt;DI17,DI17,$AQ$6-SUM(DJ11:DJ15)),$AQ$6-DJ15),IF($AQ$6-SUM(DJ11:DJ15)&gt;DI17,DI17,IF(DI17=$AP$17,$AQ$6-SUM(DJ11:DJ15),0)))),0)</f>
        <v>0</v>
      </c>
      <c r="DL17" s="111">
        <f>'KALENDER PENDIDIKAN'!B121</f>
        <v>0</v>
      </c>
      <c r="DM17" s="111"/>
      <c r="DN17" s="111">
        <f>'KALENDER PENDIDIKAN'!C121</f>
        <v>1</v>
      </c>
      <c r="DO17" s="111"/>
      <c r="DP17" s="111">
        <f>'KALENDER PENDIDIKAN'!D121</f>
        <v>1</v>
      </c>
      <c r="DQ17" s="111"/>
      <c r="DR17" s="111">
        <f>'KALENDER PENDIDIKAN'!E121</f>
        <v>1</v>
      </c>
      <c r="DS17" s="111"/>
      <c r="DT17" s="111">
        <f>'KALENDER PENDIDIKAN'!F121</f>
        <v>1</v>
      </c>
      <c r="DU17" s="111"/>
      <c r="DV17" s="111">
        <f>'KALENDER PENDIDIKAN'!G121</f>
        <v>0</v>
      </c>
      <c r="DW17" s="111"/>
      <c r="DX17" s="111">
        <f>'KALENDER PENDIDIKAN'!H121</f>
        <v>1</v>
      </c>
      <c r="DY17" s="111"/>
      <c r="DZ17" s="111">
        <f>'KALENDER PENDIDIKAN'!I121</f>
        <v>1</v>
      </c>
      <c r="EA17" s="111"/>
      <c r="EB17" s="111">
        <f>'KALENDER PENDIDIKAN'!J121</f>
        <v>1</v>
      </c>
      <c r="EC17" s="111"/>
      <c r="ED17" s="111">
        <f>'KALENDER PENDIDIKAN'!K121</f>
        <v>0</v>
      </c>
      <c r="EE17" s="111"/>
      <c r="EF17" s="111">
        <f>'KALENDER PENDIDIKAN'!L121</f>
        <v>0</v>
      </c>
      <c r="EG17" s="111"/>
      <c r="EH17" s="111">
        <f>'KALENDER PENDIDIKAN'!M121</f>
        <v>0</v>
      </c>
      <c r="EI17" s="111"/>
      <c r="EJ17" s="111">
        <f>'KALENDER PENDIDIKAN'!N121</f>
        <v>1</v>
      </c>
      <c r="EK17" s="111"/>
      <c r="EL17" s="111">
        <f>'KALENDER PENDIDIKAN'!O121</f>
        <v>1</v>
      </c>
      <c r="EM17" s="111"/>
      <c r="EN17" s="111">
        <f>'KALENDER PENDIDIKAN'!P121</f>
        <v>1</v>
      </c>
      <c r="EO17" s="111"/>
      <c r="EP17" s="111">
        <f>'KALENDER PENDIDIKAN'!Q121</f>
        <v>1</v>
      </c>
      <c r="EQ17" s="111"/>
      <c r="ER17" s="111">
        <f>'KALENDER PENDIDIKAN'!R121</f>
        <v>0</v>
      </c>
      <c r="ES17" s="111"/>
      <c r="ET17" s="111">
        <f>'KALENDER PENDIDIKAN'!S121</f>
        <v>0</v>
      </c>
      <c r="EU17" s="111"/>
      <c r="EV17" s="111">
        <f>'KALENDER PENDIDIKAN'!T121</f>
        <v>1</v>
      </c>
      <c r="EW17" s="111"/>
      <c r="EX17" s="111">
        <f>'KALENDER PENDIDIKAN'!U121</f>
        <v>1</v>
      </c>
      <c r="EY17" s="111"/>
      <c r="EZ17" s="111">
        <f>'KALENDER PENDIDIKAN'!V121</f>
        <v>1</v>
      </c>
      <c r="FA17" s="111"/>
      <c r="FB17" s="111">
        <f>'KALENDER PENDIDIKAN'!W121</f>
        <v>1</v>
      </c>
      <c r="FC17" s="111"/>
      <c r="FD17" s="111">
        <f>'KALENDER PENDIDIKAN'!X121</f>
        <v>1</v>
      </c>
      <c r="FE17" s="111"/>
      <c r="FF17" s="111">
        <f>'KALENDER PENDIDIKAN'!Y121</f>
        <v>0</v>
      </c>
      <c r="FG17" s="111"/>
      <c r="FH17" s="111">
        <f>'KALENDER PENDIDIKAN'!Z121</f>
        <v>0</v>
      </c>
      <c r="FI17" s="111"/>
      <c r="FJ17" s="111">
        <f>'KALENDER PENDIDIKAN'!AA121</f>
        <v>0</v>
      </c>
      <c r="FK17" s="111"/>
      <c r="FL17" s="111">
        <f>'KALENDER PENDIDIKAN'!AB121</f>
        <v>1</v>
      </c>
      <c r="FM17" s="111"/>
      <c r="FN17" s="111">
        <f>'KALENDER PENDIDIKAN'!AC121</f>
        <v>0</v>
      </c>
      <c r="FO17" s="111"/>
      <c r="FP17" s="111">
        <f>'KALENDER PENDIDIKAN'!AD121</f>
        <v>1</v>
      </c>
      <c r="FQ17" s="111"/>
      <c r="FR17" s="111">
        <f>'KALENDER PENDIDIKAN'!AE121</f>
        <v>0</v>
      </c>
      <c r="FS17" s="111"/>
      <c r="FT17" s="111">
        <f>'KALENDER PENDIDIKAN'!AF121</f>
        <v>1</v>
      </c>
      <c r="FU17" s="111"/>
      <c r="FV17" s="111">
        <f>'KALENDER PENDIDIKAN'!AG121</f>
        <v>0</v>
      </c>
      <c r="FW17" s="111"/>
      <c r="FX17" s="111">
        <f>'KALENDER PENDIDIKAN'!AH121</f>
        <v>0</v>
      </c>
      <c r="FY17" s="111"/>
      <c r="FZ17" s="111">
        <f>'KALENDER PENDIDIKAN'!AI121</f>
        <v>0</v>
      </c>
      <c r="GA17" s="111"/>
      <c r="GB17" s="111">
        <f>'KALENDER PENDIDIKAN'!AJ121</f>
        <v>0</v>
      </c>
      <c r="GC17" s="111"/>
      <c r="GD17" s="111">
        <f>'KALENDER PENDIDIKAN'!AK121</f>
        <v>0</v>
      </c>
      <c r="GE17" s="111"/>
      <c r="GF17" s="111">
        <v>7</v>
      </c>
      <c r="GH17" s="103" t="str">
        <f t="shared" si="177"/>
        <v>Show</v>
      </c>
    </row>
    <row r="18" spans="1:190" x14ac:dyDescent="0.35">
      <c r="A18" s="437" t="str">
        <f>PROTA!C47</f>
        <v>Remidial</v>
      </c>
      <c r="B18" s="438"/>
      <c r="C18" s="118">
        <f>PROTA!E47</f>
        <v>1</v>
      </c>
      <c r="D18" s="137" t="str">
        <f t="shared" si="70"/>
        <v/>
      </c>
      <c r="E18" s="137" t="str">
        <f t="shared" si="71"/>
        <v/>
      </c>
      <c r="F18" s="137" t="str">
        <f t="shared" si="72"/>
        <v/>
      </c>
      <c r="G18" s="137" t="str">
        <f t="shared" si="73"/>
        <v/>
      </c>
      <c r="H18" s="137" t="str">
        <f t="shared" si="74"/>
        <v/>
      </c>
      <c r="I18" s="137" t="str">
        <f t="shared" si="75"/>
        <v/>
      </c>
      <c r="J18" s="137" t="str">
        <f t="shared" si="76"/>
        <v/>
      </c>
      <c r="K18" s="137" t="str">
        <f t="shared" si="77"/>
        <v/>
      </c>
      <c r="L18" s="137" t="str">
        <f t="shared" si="78"/>
        <v/>
      </c>
      <c r="M18" s="137" t="str">
        <f t="shared" si="79"/>
        <v/>
      </c>
      <c r="N18" s="137" t="str">
        <f t="shared" si="80"/>
        <v/>
      </c>
      <c r="O18" s="137" t="str">
        <f t="shared" si="81"/>
        <v/>
      </c>
      <c r="P18" s="137" t="str">
        <f t="shared" si="82"/>
        <v/>
      </c>
      <c r="Q18" s="137" t="str">
        <f t="shared" si="83"/>
        <v/>
      </c>
      <c r="R18" s="137" t="str">
        <f t="shared" si="84"/>
        <v/>
      </c>
      <c r="S18" s="137" t="str">
        <f t="shared" si="85"/>
        <v/>
      </c>
      <c r="T18" s="137" t="str">
        <f t="shared" si="86"/>
        <v/>
      </c>
      <c r="U18" s="137" t="str">
        <f t="shared" si="87"/>
        <v/>
      </c>
      <c r="V18" s="137" t="str">
        <f t="shared" si="88"/>
        <v/>
      </c>
      <c r="W18" s="137" t="str">
        <f t="shared" si="89"/>
        <v/>
      </c>
      <c r="X18" s="137" t="str">
        <f t="shared" si="90"/>
        <v/>
      </c>
      <c r="Y18" s="137" t="str">
        <f t="shared" si="91"/>
        <v/>
      </c>
      <c r="Z18" s="137" t="str">
        <f t="shared" si="92"/>
        <v/>
      </c>
      <c r="AA18" s="137" t="str">
        <f t="shared" si="93"/>
        <v/>
      </c>
      <c r="AB18" s="137" t="str">
        <f t="shared" si="94"/>
        <v/>
      </c>
      <c r="AC18" s="137" t="str">
        <f t="shared" si="95"/>
        <v/>
      </c>
      <c r="AD18" s="137" t="str">
        <f t="shared" si="96"/>
        <v/>
      </c>
      <c r="AE18" s="137" t="str">
        <f t="shared" si="97"/>
        <v/>
      </c>
      <c r="AF18" s="137" t="str">
        <f t="shared" si="98"/>
        <v/>
      </c>
      <c r="AG18" s="137" t="str">
        <f t="shared" si="99"/>
        <v/>
      </c>
      <c r="AH18" s="137" t="str">
        <f t="shared" si="100"/>
        <v/>
      </c>
      <c r="AI18" s="137" t="str">
        <f t="shared" si="101"/>
        <v/>
      </c>
      <c r="AJ18" s="137" t="str">
        <f t="shared" si="102"/>
        <v/>
      </c>
      <c r="AK18" s="137" t="str">
        <f t="shared" si="103"/>
        <v/>
      </c>
      <c r="AL18" s="137" t="str">
        <f t="shared" si="104"/>
        <v/>
      </c>
      <c r="AM18" s="137" t="str">
        <f t="shared" si="105"/>
        <v/>
      </c>
      <c r="AN18" s="41"/>
      <c r="AO18" s="21"/>
      <c r="AP18">
        <f t="shared" si="106"/>
        <v>1</v>
      </c>
      <c r="AQ18" s="111">
        <f t="shared" si="0"/>
        <v>1</v>
      </c>
      <c r="AR18" s="111">
        <f>IF(DL18&gt;0,IF(AND(AQ17=0,AR17=0),IF(AQ18&lt;=$AQ$6,IF(SUM(AR11:AR17)&lt;&gt;$AQ$6,AQ18,0),$AQ$6),IF(AQ17&lt;&gt;$AP$17,IF(AND(AQ18&lt;$AQ$6,AR17&lt;$AQ$6),IF($AQ$6-SUM(AR11:AR17)&gt;AQ18,AQ18,$AQ$6-SUM(AR11:AR17)),$AQ$6-AR17),IF($AQ$6-SUM(AR11:AR17)&gt;AQ18,AQ18,IF(AQ18=$AP$18,$AQ$6-SUM(AR11:AR17),0)))),0)</f>
        <v>0</v>
      </c>
      <c r="AS18" s="111">
        <f t="shared" si="178"/>
        <v>1</v>
      </c>
      <c r="AT18" s="111">
        <f t="shared" ref="AT18" si="317">IF(DN18&gt;0,IF(AND(AS17=0,AT17=0),IF(AS18&lt;=$AQ$6,IF(SUM(AT11:AT17)&lt;&gt;$AQ$6,AS18,0),$AQ$6),IF(AS17&lt;&gt;$AP$17,IF(AND(AS18&lt;$AQ$6,AT17&lt;$AQ$6),IF($AQ$6-SUM(AT11:AT17)&gt;AS18,AS18,$AQ$6-SUM(AT11:AT17)),$AQ$6-AT17),IF($AQ$6-SUM(AT11:AT17)&gt;AS18,AS18,IF(AS18=$AP$18,$AQ$6-SUM(AT11:AT17),0)))),0)</f>
        <v>0</v>
      </c>
      <c r="AU18" s="111">
        <f t="shared" si="249"/>
        <v>1</v>
      </c>
      <c r="AV18" s="111">
        <f t="shared" ref="AV18" si="318">IF(DP18&gt;0,IF(AND(AU17=0,AV17=0),IF(AU18&lt;=$AQ$6,IF(SUM(AV11:AV17)&lt;&gt;$AQ$6,AU18,0),$AQ$6),IF(AU17&lt;&gt;$AP$17,IF(AND(AU18&lt;$AQ$6,AV17&lt;$AQ$6),IF($AQ$6-SUM(AV11:AV17)&gt;AU18,AU18,$AQ$6-SUM(AV11:AV17)),$AQ$6-AV17),IF($AQ$6-SUM(AV11:AV17)&gt;AU18,AU18,IF(AU18=$AP$18,$AQ$6-SUM(AV11:AV17),0)))),0)</f>
        <v>0</v>
      </c>
      <c r="AW18" s="111">
        <f t="shared" si="251"/>
        <v>1</v>
      </c>
      <c r="AX18" s="111">
        <f t="shared" ref="AX18" si="319">IF(DR18&gt;0,IF(AND(AW17=0,AX17=0),IF(AW18&lt;=$AQ$6,IF(SUM(AX11:AX17)&lt;&gt;$AQ$6,AW18,0),$AQ$6),IF(AW17&lt;&gt;$AP$17,IF(AND(AW18&lt;$AQ$6,AX17&lt;$AQ$6),IF($AQ$6-SUM(AX11:AX17)&gt;AW18,AW18,$AQ$6-SUM(AX11:AX17)),$AQ$6-AX17),IF($AQ$6-SUM(AX11:AX17)&gt;AW18,AW18,IF(AW18=$AP$18,$AQ$6-SUM(AX11:AX17),0)))),0)</f>
        <v>0</v>
      </c>
      <c r="AY18" s="111">
        <f t="shared" si="253"/>
        <v>1</v>
      </c>
      <c r="AZ18" s="111">
        <f t="shared" ref="AZ18" si="320">IF(DT18&gt;0,IF(AND(AY17=0,AZ17=0),IF(AY18&lt;=$AQ$6,IF(SUM(AZ11:AZ17)&lt;&gt;$AQ$6,AY18,0),$AQ$6),IF(AY17&lt;&gt;$AP$17,IF(AND(AY18&lt;$AQ$6,AZ17&lt;$AQ$6),IF($AQ$6-SUM(AZ11:AZ17)&gt;AY18,AY18,$AQ$6-SUM(AZ11:AZ17)),$AQ$6-AZ17),IF($AQ$6-SUM(AZ11:AZ17)&gt;AY18,AY18,IF(AY18=$AP$18,$AQ$6-SUM(AZ11:AZ17),0)))),0)</f>
        <v>0</v>
      </c>
      <c r="BA18" s="111">
        <f t="shared" si="255"/>
        <v>1</v>
      </c>
      <c r="BB18" s="111">
        <f t="shared" ref="BB18" si="321">IF(DV18&gt;0,IF(AND(BA17=0,BB17=0),IF(BA18&lt;=$AQ$6,IF(SUM(BB11:BB17)&lt;&gt;$AQ$6,BA18,0),$AQ$6),IF(BA17&lt;&gt;$AP$17,IF(AND(BA18&lt;$AQ$6,BB17&lt;$AQ$6),IF($AQ$6-SUM(BB11:BB17)&gt;BA18,BA18,$AQ$6-SUM(BB11:BB17)),$AQ$6-BB17),IF($AQ$6-SUM(BB11:BB17)&gt;BA18,BA18,IF(BA18=$AP$18,$AQ$6-SUM(BB11:BB17),0)))),0)</f>
        <v>0</v>
      </c>
      <c r="BC18" s="111">
        <f t="shared" si="257"/>
        <v>1</v>
      </c>
      <c r="BD18" s="111">
        <f t="shared" ref="BD18" si="322">IF(DX18&gt;0,IF(AND(BC17=0,BD17=0),IF(BC18&lt;=$AQ$6,IF(SUM(BD11:BD17)&lt;&gt;$AQ$6,BC18,0),$AQ$6),IF(BC17&lt;&gt;$AP$17,IF(AND(BC18&lt;$AQ$6,BD17&lt;$AQ$6),IF($AQ$6-SUM(BD11:BD17)&gt;BC18,BC18,$AQ$6-SUM(BD11:BD17)),$AQ$6-BD17),IF($AQ$6-SUM(BD11:BD17)&gt;BC18,BC18,IF(BC18=$AP$18,$AQ$6-SUM(BD11:BD17),0)))),0)</f>
        <v>0</v>
      </c>
      <c r="BE18" s="111">
        <f t="shared" si="259"/>
        <v>1</v>
      </c>
      <c r="BF18" s="111">
        <f t="shared" ref="BF18" si="323">IF(DZ18&gt;0,IF(AND(BE17=0,BF17=0),IF(BE18&lt;=$AQ$6,IF(SUM(BF11:BF17)&lt;&gt;$AQ$6,BE18,0),$AQ$6),IF(BE17&lt;&gt;$AP$17,IF(AND(BE18&lt;$AQ$6,BF17&lt;$AQ$6),IF($AQ$6-SUM(BF11:BF17)&gt;BE18,BE18,$AQ$6-SUM(BF11:BF17)),$AQ$6-BF17),IF($AQ$6-SUM(BF11:BF17)&gt;BE18,BE18,IF(BE18=$AP$18,$AQ$6-SUM(BF11:BF17),0)))),0)</f>
        <v>0</v>
      </c>
      <c r="BG18" s="111">
        <f t="shared" si="261"/>
        <v>1</v>
      </c>
      <c r="BH18" s="111">
        <f t="shared" ref="BH18" si="324">IF(EB18&gt;0,IF(AND(BG17=0,BH17=0),IF(BG18&lt;=$AQ$6,IF(SUM(BH11:BH17)&lt;&gt;$AQ$6,BG18,0),$AQ$6),IF(BG17&lt;&gt;$AP$17,IF(AND(BG18&lt;$AQ$6,BH17&lt;$AQ$6),IF($AQ$6-SUM(BH11:BH17)&gt;BG18,BG18,$AQ$6-SUM(BH11:BH17)),$AQ$6-BH17),IF($AQ$6-SUM(BH11:BH17)&gt;BG18,BG18,IF(BG18=$AP$18,$AQ$6-SUM(BH11:BH17),0)))),0)</f>
        <v>0</v>
      </c>
      <c r="BI18" s="111">
        <f t="shared" si="263"/>
        <v>1</v>
      </c>
      <c r="BJ18" s="111">
        <f t="shared" ref="BJ18" si="325">IF(ED18&gt;0,IF(AND(BI17=0,BJ17=0),IF(BI18&lt;=$AQ$6,IF(SUM(BJ11:BJ17)&lt;&gt;$AQ$6,BI18,0),$AQ$6),IF(BI17&lt;&gt;$AP$17,IF(AND(BI18&lt;$AQ$6,BJ17&lt;$AQ$6),IF($AQ$6-SUM(BJ11:BJ17)&gt;BI18,BI18,$AQ$6-SUM(BJ11:BJ17)),$AQ$6-BJ17),IF($AQ$6-SUM(BJ11:BJ17)&gt;BI18,BI18,IF(BI18=$AP$18,$AQ$6-SUM(BJ11:BJ17),0)))),0)</f>
        <v>0</v>
      </c>
      <c r="BK18" s="111">
        <f t="shared" si="265"/>
        <v>1</v>
      </c>
      <c r="BL18" s="111">
        <f t="shared" ref="BL18" si="326">IF(EF18&gt;0,IF(AND(BK17=0,BL17=0),IF(BK18&lt;=$AQ$6,IF(SUM(BL11:BL17)&lt;&gt;$AQ$6,BK18,0),$AQ$6),IF(BK17&lt;&gt;$AP$17,IF(AND(BK18&lt;$AQ$6,BL17&lt;$AQ$6),IF($AQ$6-SUM(BL11:BL17)&gt;BK18,BK18,$AQ$6-SUM(BL11:BL17)),$AQ$6-BL17),IF($AQ$6-SUM(BL11:BL17)&gt;BK18,BK18,IF(BK18=$AP$18,$AQ$6-SUM(BL11:BL17),0)))),0)</f>
        <v>0</v>
      </c>
      <c r="BM18" s="111">
        <f t="shared" si="267"/>
        <v>1</v>
      </c>
      <c r="BN18" s="111">
        <f t="shared" ref="BN18" si="327">IF(EH18&gt;0,IF(AND(BM17=0,BN17=0),IF(BM18&lt;=$AQ$6,IF(SUM(BN11:BN17)&lt;&gt;$AQ$6,BM18,0),$AQ$6),IF(BM17&lt;&gt;$AP$17,IF(AND(BM18&lt;$AQ$6,BN17&lt;$AQ$6),IF($AQ$6-SUM(BN11:BN17)&gt;BM18,BM18,$AQ$6-SUM(BN11:BN17)),$AQ$6-BN17),IF($AQ$6-SUM(BN11:BN17)&gt;BM18,BM18,IF(BM18=$AP$18,$AQ$6-SUM(BN11:BN17),0)))),0)</f>
        <v>0</v>
      </c>
      <c r="BO18" s="111">
        <f t="shared" si="269"/>
        <v>1</v>
      </c>
      <c r="BP18" s="111">
        <f t="shared" ref="BP18" si="328">IF(EJ18&gt;0,IF(AND(BO17=0,BP17=0),IF(BO18&lt;=$AQ$6,IF(SUM(BP11:BP17)&lt;&gt;$AQ$6,BO18,0),$AQ$6),IF(BO17&lt;&gt;$AP$17,IF(AND(BO18&lt;$AQ$6,BP17&lt;$AQ$6),IF($AQ$6-SUM(BP11:BP17)&gt;BO18,BO18,$AQ$6-SUM(BP11:BP17)),$AQ$6-BP17),IF($AQ$6-SUM(BP11:BP17)&gt;BO18,BO18,IF(BO18=$AP$18,$AQ$6-SUM(BP11:BP17),0)))),0)</f>
        <v>0</v>
      </c>
      <c r="BQ18" s="111">
        <f t="shared" si="271"/>
        <v>1</v>
      </c>
      <c r="BR18" s="111">
        <f t="shared" ref="BR18" si="329">IF(EL18&gt;0,IF(AND(BQ17=0,BR17=0),IF(BQ18&lt;=$AQ$6,IF(SUM(BR11:BR17)&lt;&gt;$AQ$6,BQ18,0),$AQ$6),IF(BQ17&lt;&gt;$AP$17,IF(AND(BQ18&lt;$AQ$6,BR17&lt;$AQ$6),IF($AQ$6-SUM(BR11:BR17)&gt;BQ18,BQ18,$AQ$6-SUM(BR11:BR17)),$AQ$6-BR17),IF($AQ$6-SUM(BR11:BR17)&gt;BQ18,BQ18,IF(BQ18=$AP$18,$AQ$6-SUM(BR11:BR17),0)))),0)</f>
        <v>0</v>
      </c>
      <c r="BS18" s="111">
        <f t="shared" si="273"/>
        <v>1</v>
      </c>
      <c r="BT18" s="111">
        <f t="shared" ref="BT18" si="330">IF(EN18&gt;0,IF(AND(BS17=0,BT17=0),IF(BS18&lt;=$AQ$6,IF(SUM(BT11:BT17)&lt;&gt;$AQ$6,BS18,0),$AQ$6),IF(BS17&lt;&gt;$AP$17,IF(AND(BS18&lt;$AQ$6,BT17&lt;$AQ$6),IF($AQ$6-SUM(BT11:BT17)&gt;BS18,BS18,$AQ$6-SUM(BT11:BT17)),$AQ$6-BT17),IF($AQ$6-SUM(BT11:BT17)&gt;BS18,BS18,IF(BS18=$AP$18,$AQ$6-SUM(BT11:BT17),0)))),0)</f>
        <v>0</v>
      </c>
      <c r="BU18" s="111">
        <f t="shared" si="275"/>
        <v>1</v>
      </c>
      <c r="BV18" s="111">
        <f t="shared" ref="BV18" si="331">IF(EP18&gt;0,IF(AND(BU17=0,BV17=0),IF(BU18&lt;=$AQ$6,IF(SUM(BV11:BV17)&lt;&gt;$AQ$6,BU18,0),$AQ$6),IF(BU17&lt;&gt;$AP$17,IF(AND(BU18&lt;$AQ$6,BV17&lt;$AQ$6),IF($AQ$6-SUM(BV11:BV17)&gt;BU18,BU18,$AQ$6-SUM(BV11:BV17)),$AQ$6-BV17),IF($AQ$6-SUM(BV11:BV17)&gt;BU18,BU18,IF(BU18=$AP$18,$AQ$6-SUM(BV11:BV17),0)))),0)</f>
        <v>0</v>
      </c>
      <c r="BW18" s="111">
        <f t="shared" si="277"/>
        <v>1</v>
      </c>
      <c r="BX18" s="111">
        <f t="shared" ref="BX18" si="332">IF(ER18&gt;0,IF(AND(BW17=0,BX17=0),IF(BW18&lt;=$AQ$6,IF(SUM(BX11:BX17)&lt;&gt;$AQ$6,BW18,0),$AQ$6),IF(BW17&lt;&gt;$AP$17,IF(AND(BW18&lt;$AQ$6,BX17&lt;$AQ$6),IF($AQ$6-SUM(BX11:BX17)&gt;BW18,BW18,$AQ$6-SUM(BX11:BX17)),$AQ$6-BX17),IF($AQ$6-SUM(BX11:BX17)&gt;BW18,BW18,IF(BW18=$AP$18,$AQ$6-SUM(BX11:BX17),0)))),0)</f>
        <v>0</v>
      </c>
      <c r="BY18" s="111">
        <f t="shared" si="279"/>
        <v>1</v>
      </c>
      <c r="BZ18" s="111">
        <f t="shared" ref="BZ18" si="333">IF(ET18&gt;0,IF(AND(BY17=0,BZ17=0),IF(BY18&lt;=$AQ$6,IF(SUM(BZ11:BZ17)&lt;&gt;$AQ$6,BY18,0),$AQ$6),IF(BY17&lt;&gt;$AP$17,IF(AND(BY18&lt;$AQ$6,BZ17&lt;$AQ$6),IF($AQ$6-SUM(BZ11:BZ17)&gt;BY18,BY18,$AQ$6-SUM(BZ11:BZ17)),$AQ$6-BZ17),IF($AQ$6-SUM(BZ11:BZ17)&gt;BY18,BY18,IF(BY18=$AP$18,$AQ$6-SUM(BZ11:BZ17),0)))),0)</f>
        <v>0</v>
      </c>
      <c r="CA18" s="111">
        <f t="shared" si="281"/>
        <v>1</v>
      </c>
      <c r="CB18" s="111">
        <f t="shared" ref="CB18" si="334">IF(EV18&gt;0,IF(AND(CA17=0,CB17=0),IF(CA18&lt;=$AQ$6,IF(SUM(CB11:CB17)&lt;&gt;$AQ$6,CA18,0),$AQ$6),IF(CA17&lt;&gt;$AP$17,IF(AND(CA18&lt;$AQ$6,CB17&lt;$AQ$6),IF($AQ$6-SUM(CB11:CB17)&gt;CA18,CA18,$AQ$6-SUM(CB11:CB17)),$AQ$6-CB17),IF($AQ$6-SUM(CB11:CB17)&gt;CA18,CA18,IF(CA18=$AP$18,$AQ$6-SUM(CB11:CB17),0)))),0)</f>
        <v>0</v>
      </c>
      <c r="CC18" s="111">
        <f t="shared" si="283"/>
        <v>1</v>
      </c>
      <c r="CD18" s="111">
        <f t="shared" ref="CD18" si="335">IF(EX18&gt;0,IF(AND(CC17=0,CD17=0),IF(CC18&lt;=$AQ$6,IF(SUM(CD11:CD17)&lt;&gt;$AQ$6,CC18,0),$AQ$6),IF(CC17&lt;&gt;$AP$17,IF(AND(CC18&lt;$AQ$6,CD17&lt;$AQ$6),IF($AQ$6-SUM(CD11:CD17)&gt;CC18,CC18,$AQ$6-SUM(CD11:CD17)),$AQ$6-CD17),IF($AQ$6-SUM(CD11:CD17)&gt;CC18,CC18,IF(CC18=$AP$18,$AQ$6-SUM(CD11:CD17),0)))),0)</f>
        <v>0</v>
      </c>
      <c r="CE18" s="111">
        <f t="shared" si="285"/>
        <v>1</v>
      </c>
      <c r="CF18" s="111">
        <f t="shared" ref="CF18" si="336">IF(EZ18&gt;0,IF(AND(CE17=0,CF17=0),IF(CE18&lt;=$AQ$6,IF(SUM(CF11:CF17)&lt;&gt;$AQ$6,CE18,0),$AQ$6),IF(CE17&lt;&gt;$AP$17,IF(AND(CE18&lt;$AQ$6,CF17&lt;$AQ$6),IF($AQ$6-SUM(CF11:CF17)&gt;CE18,CE18,$AQ$6-SUM(CF11:CF17)),$AQ$6-CF17),IF($AQ$6-SUM(CF11:CF17)&gt;CE18,CE18,IF(CE18=$AP$18,$AQ$6-SUM(CF11:CF17),0)))),0)</f>
        <v>0</v>
      </c>
      <c r="CG18" s="111">
        <f t="shared" si="287"/>
        <v>1</v>
      </c>
      <c r="CH18" s="111">
        <f t="shared" ref="CH18" si="337">IF(FB18&gt;0,IF(AND(CG17=0,CH17=0),IF(CG18&lt;=$AQ$6,IF(SUM(CH11:CH17)&lt;&gt;$AQ$6,CG18,0),$AQ$6),IF(CG17&lt;&gt;$AP$17,IF(AND(CG18&lt;$AQ$6,CH17&lt;$AQ$6),IF($AQ$6-SUM(CH11:CH17)&gt;CG18,CG18,$AQ$6-SUM(CH11:CH17)),$AQ$6-CH17),IF($AQ$6-SUM(CH11:CH17)&gt;CG18,CG18,IF(CG18=$AP$18,$AQ$6-SUM(CH11:CH17),0)))),0)</f>
        <v>0</v>
      </c>
      <c r="CI18" s="111">
        <f t="shared" si="289"/>
        <v>1</v>
      </c>
      <c r="CJ18" s="111">
        <f t="shared" ref="CJ18" si="338">IF(FD18&gt;0,IF(AND(CI17=0,CJ17=0),IF(CI18&lt;=$AQ$6,IF(SUM(CJ11:CJ17)&lt;&gt;$AQ$6,CI18,0),$AQ$6),IF(CI17&lt;&gt;$AP$17,IF(AND(CI18&lt;$AQ$6,CJ17&lt;$AQ$6),IF($AQ$6-SUM(CJ11:CJ17)&gt;CI18,CI18,$AQ$6-SUM(CJ11:CJ17)),$AQ$6-CJ17),IF($AQ$6-SUM(CJ11:CJ17)&gt;CI18,CI18,IF(CI18=$AP$18,$AQ$6-SUM(CJ11:CJ17),0)))),0)</f>
        <v>0</v>
      </c>
      <c r="CK18" s="111">
        <f t="shared" si="291"/>
        <v>1</v>
      </c>
      <c r="CL18" s="111">
        <f t="shared" ref="CL18" si="339">IF(FF18&gt;0,IF(AND(CK17=0,CL17=0),IF(CK18&lt;=$AQ$6,IF(SUM(CL11:CL17)&lt;&gt;$AQ$6,CK18,0),$AQ$6),IF(CK17&lt;&gt;$AP$17,IF(AND(CK18&lt;$AQ$6,CL17&lt;$AQ$6),IF($AQ$6-SUM(CL11:CL17)&gt;CK18,CK18,$AQ$6-SUM(CL11:CL17)),$AQ$6-CL17),IF($AQ$6-SUM(CL11:CL17)&gt;CK18,CK18,IF(CK18=$AP$18,$AQ$6-SUM(CL11:CL17),0)))),0)</f>
        <v>0</v>
      </c>
      <c r="CM18" s="111">
        <f t="shared" si="293"/>
        <v>1</v>
      </c>
      <c r="CN18" s="111">
        <f t="shared" ref="CN18" si="340">IF(FH18&gt;0,IF(AND(CM17=0,CN17=0),IF(CM18&lt;=$AQ$6,IF(SUM(CN11:CN17)&lt;&gt;$AQ$6,CM18,0),$AQ$6),IF(CM17&lt;&gt;$AP$17,IF(AND(CM18&lt;$AQ$6,CN17&lt;$AQ$6),IF($AQ$6-SUM(CN11:CN17)&gt;CM18,CM18,$AQ$6-SUM(CN11:CN17)),$AQ$6-CN17),IF($AQ$6-SUM(CN11:CN17)&gt;CM18,CM18,IF(CM18=$AP$18,$AQ$6-SUM(CN11:CN17),0)))),0)</f>
        <v>0</v>
      </c>
      <c r="CO18" s="111">
        <f t="shared" si="295"/>
        <v>1</v>
      </c>
      <c r="CP18" s="111">
        <f t="shared" ref="CP18" si="341">IF(FJ18&gt;0,IF(AND(CO17=0,CP17=0),IF(CO18&lt;=$AQ$6,IF(SUM(CP11:CP17)&lt;&gt;$AQ$6,CO18,0),$AQ$6),IF(CO17&lt;&gt;$AP$17,IF(AND(CO18&lt;$AQ$6,CP17&lt;$AQ$6),IF($AQ$6-SUM(CP11:CP17)&gt;CO18,CO18,$AQ$6-SUM(CP11:CP17)),$AQ$6-CP17),IF($AQ$6-SUM(CP11:CP17)&gt;CO18,CO18,IF(CO18=$AP$18,$AQ$6-SUM(CP11:CP17),0)))),0)</f>
        <v>0</v>
      </c>
      <c r="CQ18" s="111">
        <f t="shared" si="297"/>
        <v>1</v>
      </c>
      <c r="CR18" s="111">
        <f t="shared" ref="CR18" si="342">IF(FL18&gt;0,IF(AND(CQ17=0,CR17=0),IF(CQ18&lt;=$AQ$6,IF(SUM(CR11:CR17)&lt;&gt;$AQ$6,CQ18,0),$AQ$6),IF(CQ17&lt;&gt;$AP$17,IF(AND(CQ18&lt;$AQ$6,CR17&lt;$AQ$6),IF($AQ$6-SUM(CR11:CR17)&gt;CQ18,CQ18,$AQ$6-SUM(CR11:CR17)),$AQ$6-CR17),IF($AQ$6-SUM(CR11:CR17)&gt;CQ18,CQ18,IF(CQ18=$AP$18,$AQ$6-SUM(CR11:CR17),0)))),0)</f>
        <v>0</v>
      </c>
      <c r="CS18" s="111">
        <f t="shared" si="299"/>
        <v>1</v>
      </c>
      <c r="CT18" s="111">
        <f t="shared" ref="CT18" si="343">IF(FN18&gt;0,IF(AND(CS17=0,CT17=0),IF(CS18&lt;=$AQ$6,IF(SUM(CT11:CT17)&lt;&gt;$AQ$6,CS18,0),$AQ$6),IF(CS17&lt;&gt;$AP$17,IF(AND(CS18&lt;$AQ$6,CT17&lt;$AQ$6),IF($AQ$6-SUM(CT11:CT17)&gt;CS18,CS18,$AQ$6-SUM(CT11:CT17)),$AQ$6-CT17),IF($AQ$6-SUM(CT11:CT17)&gt;CS18,CS18,IF(CS18=$AP$18,$AQ$6-SUM(CT11:CT17),0)))),0)</f>
        <v>0</v>
      </c>
      <c r="CU18" s="111">
        <f t="shared" si="301"/>
        <v>1</v>
      </c>
      <c r="CV18" s="111">
        <f t="shared" ref="CV18" si="344">IF(FP18&gt;0,IF(AND(CU17=0,CV17=0),IF(CU18&lt;=$AQ$6,IF(SUM(CV11:CV17)&lt;&gt;$AQ$6,CU18,0),$AQ$6),IF(CU17&lt;&gt;$AP$17,IF(AND(CU18&lt;$AQ$6,CV17&lt;$AQ$6),IF($AQ$6-SUM(CV11:CV17)&gt;CU18,CU18,$AQ$6-SUM(CV11:CV17)),$AQ$6-CV17),IF($AQ$6-SUM(CV11:CV17)&gt;CU18,CU18,IF(CU18=$AP$18,$AQ$6-SUM(CV11:CV17),0)))),0)</f>
        <v>0</v>
      </c>
      <c r="CW18" s="111">
        <f t="shared" si="303"/>
        <v>1</v>
      </c>
      <c r="CX18" s="111">
        <f t="shared" ref="CX18" si="345">IF(FR18&gt;0,IF(AND(CW17=0,CX17=0),IF(CW18&lt;=$AQ$6,IF(SUM(CX11:CX17)&lt;&gt;$AQ$6,CW18,0),$AQ$6),IF(CW17&lt;&gt;$AP$17,IF(AND(CW18&lt;$AQ$6,CX17&lt;$AQ$6),IF($AQ$6-SUM(CX11:CX17)&gt;CW18,CW18,$AQ$6-SUM(CX11:CX17)),$AQ$6-CX17),IF($AQ$6-SUM(CX11:CX17)&gt;CW18,CW18,IF(CW18=$AP$18,$AQ$6-SUM(CX11:CX17),0)))),0)</f>
        <v>0</v>
      </c>
      <c r="CY18" s="111">
        <f t="shared" si="305"/>
        <v>1</v>
      </c>
      <c r="CZ18" s="111">
        <f t="shared" ref="CZ18" si="346">IF(FT18&gt;0,IF(AND(CY17=0,CZ17=0),IF(CY18&lt;=$AQ$6,IF(SUM(CZ11:CZ17)&lt;&gt;$AQ$6,CY18,0),$AQ$6),IF(CY17&lt;&gt;$AP$17,IF(AND(CY18&lt;$AQ$6,CZ17&lt;$AQ$6),IF($AQ$6-SUM(CZ11:CZ17)&gt;CY18,CY18,$AQ$6-SUM(CZ11:CZ17)),$AQ$6-CZ17),IF($AQ$6-SUM(CZ11:CZ17)&gt;CY18,CY18,IF(CY18=$AP$18,$AQ$6-SUM(CZ11:CZ17),0)))),0)</f>
        <v>0</v>
      </c>
      <c r="DA18" s="111">
        <f t="shared" si="307"/>
        <v>1</v>
      </c>
      <c r="DB18" s="111">
        <f t="shared" ref="DB18" si="347">IF(FV18&gt;0,IF(AND(DA17=0,DB17=0),IF(DA18&lt;=$AQ$6,IF(SUM(DB11:DB17)&lt;&gt;$AQ$6,DA18,0),$AQ$6),IF(DA17&lt;&gt;$AP$17,IF(AND(DA18&lt;$AQ$6,DB17&lt;$AQ$6),IF($AQ$6-SUM(DB11:DB17)&gt;DA18,DA18,$AQ$6-SUM(DB11:DB17)),$AQ$6-DB17),IF($AQ$6-SUM(DB11:DB17)&gt;DA18,DA18,IF(DA18=$AP$18,$AQ$6-SUM(DB11:DB17),0)))),0)</f>
        <v>0</v>
      </c>
      <c r="DC18" s="111">
        <f t="shared" si="309"/>
        <v>1</v>
      </c>
      <c r="DD18" s="111">
        <f t="shared" ref="DD18" si="348">IF(FX18&gt;0,IF(AND(DC17=0,DD17=0),IF(DC18&lt;=$AQ$6,IF(SUM(DD11:DD17)&lt;&gt;$AQ$6,DC18,0),$AQ$6),IF(DC17&lt;&gt;$AP$17,IF(AND(DC18&lt;$AQ$6,DD17&lt;$AQ$6),IF($AQ$6-SUM(DD11:DD17)&gt;DC18,DC18,$AQ$6-SUM(DD11:DD17)),$AQ$6-DD17),IF($AQ$6-SUM(DD11:DD17)&gt;DC18,DC18,IF(DC18=$AP$18,$AQ$6-SUM(DD11:DD17),0)))),0)</f>
        <v>0</v>
      </c>
      <c r="DE18" s="111">
        <f t="shared" si="311"/>
        <v>1</v>
      </c>
      <c r="DF18" s="111">
        <f t="shared" ref="DF18" si="349">IF(FZ18&gt;0,IF(AND(DE17=0,DF17=0),IF(DE18&lt;=$AQ$6,IF(SUM(DF11:DF17)&lt;&gt;$AQ$6,DE18,0),$AQ$6),IF(DE17&lt;&gt;$AP$17,IF(AND(DE18&lt;$AQ$6,DF17&lt;$AQ$6),IF($AQ$6-SUM(DF11:DF17)&gt;DE18,DE18,$AQ$6-SUM(DF11:DF17)),$AQ$6-DF17),IF($AQ$6-SUM(DF11:DF17)&gt;DE18,DE18,IF(DE18=$AP$18,$AQ$6-SUM(DF11:DF17),0)))),0)</f>
        <v>0</v>
      </c>
      <c r="DG18" s="111">
        <f t="shared" si="313"/>
        <v>1</v>
      </c>
      <c r="DH18" s="111">
        <f t="shared" ref="DH18" si="350">IF(GB18&gt;0,IF(AND(DG17=0,DH17=0),IF(DG18&lt;=$AQ$6,IF(SUM(DH11:DH17)&lt;&gt;$AQ$6,DG18,0),$AQ$6),IF(DG17&lt;&gt;$AP$17,IF(AND(DG18&lt;$AQ$6,DH17&lt;$AQ$6),IF($AQ$6-SUM(DH11:DH17)&gt;DG18,DG18,$AQ$6-SUM(DH11:DH17)),$AQ$6-DH17),IF($AQ$6-SUM(DH11:DH17)&gt;DG18,DG18,IF(DG18=$AP$18,$AQ$6-SUM(DH11:DH17),0)))),0)</f>
        <v>0</v>
      </c>
      <c r="DI18" s="111">
        <f t="shared" si="315"/>
        <v>1</v>
      </c>
      <c r="DJ18" s="111">
        <f t="shared" ref="DJ18" si="351">IF(GD18&gt;0,IF(AND(DI17=0,DJ17=0),IF(DI18&lt;=$AQ$6,IF(SUM(DJ11:DJ17)&lt;&gt;$AQ$6,DI18,0),$AQ$6),IF(DI17&lt;&gt;$AP$17,IF(AND(DI18&lt;$AQ$6,DJ17&lt;$AQ$6),IF($AQ$6-SUM(DJ11:DJ17)&gt;DI18,DI18,$AQ$6-SUM(DJ11:DJ17)),$AQ$6-DJ17),IF($AQ$6-SUM(DJ11:DJ17)&gt;DI18,DI18,IF(DI18=$AP$18,$AQ$6-SUM(DJ11:DJ17),0)))),0)</f>
        <v>0</v>
      </c>
      <c r="DL18" s="111">
        <f>'KALENDER PENDIDIKAN'!B122</f>
        <v>0</v>
      </c>
      <c r="DM18" s="111"/>
      <c r="DN18" s="111">
        <f>'KALENDER PENDIDIKAN'!C122</f>
        <v>1</v>
      </c>
      <c r="DO18" s="111"/>
      <c r="DP18" s="111">
        <f>'KALENDER PENDIDIKAN'!D122</f>
        <v>1</v>
      </c>
      <c r="DQ18" s="111"/>
      <c r="DR18" s="111">
        <f>'KALENDER PENDIDIKAN'!E122</f>
        <v>1</v>
      </c>
      <c r="DS18" s="111"/>
      <c r="DT18" s="111">
        <f>'KALENDER PENDIDIKAN'!F122</f>
        <v>1</v>
      </c>
      <c r="DU18" s="111"/>
      <c r="DV18" s="111">
        <f>'KALENDER PENDIDIKAN'!G122</f>
        <v>0</v>
      </c>
      <c r="DW18" s="111"/>
      <c r="DX18" s="111">
        <f>'KALENDER PENDIDIKAN'!H122</f>
        <v>1</v>
      </c>
      <c r="DY18" s="111"/>
      <c r="DZ18" s="111">
        <f>'KALENDER PENDIDIKAN'!I122</f>
        <v>1</v>
      </c>
      <c r="EA18" s="111"/>
      <c r="EB18" s="111">
        <f>'KALENDER PENDIDIKAN'!J122</f>
        <v>1</v>
      </c>
      <c r="EC18" s="111"/>
      <c r="ED18" s="111">
        <f>'KALENDER PENDIDIKAN'!K122</f>
        <v>0</v>
      </c>
      <c r="EE18" s="111"/>
      <c r="EF18" s="111">
        <f>'KALENDER PENDIDIKAN'!L122</f>
        <v>0</v>
      </c>
      <c r="EG18" s="111"/>
      <c r="EH18" s="111">
        <f>'KALENDER PENDIDIKAN'!M122</f>
        <v>0</v>
      </c>
      <c r="EI18" s="111"/>
      <c r="EJ18" s="111">
        <f>'KALENDER PENDIDIKAN'!N122</f>
        <v>1</v>
      </c>
      <c r="EK18" s="111"/>
      <c r="EL18" s="111">
        <f>'KALENDER PENDIDIKAN'!O122</f>
        <v>1</v>
      </c>
      <c r="EM18" s="111"/>
      <c r="EN18" s="111">
        <f>'KALENDER PENDIDIKAN'!P122</f>
        <v>1</v>
      </c>
      <c r="EO18" s="111"/>
      <c r="EP18" s="111">
        <f>'KALENDER PENDIDIKAN'!Q122</f>
        <v>1</v>
      </c>
      <c r="EQ18" s="111"/>
      <c r="ER18" s="111">
        <f>'KALENDER PENDIDIKAN'!R122</f>
        <v>0</v>
      </c>
      <c r="ES18" s="111"/>
      <c r="ET18" s="111">
        <f>'KALENDER PENDIDIKAN'!S122</f>
        <v>0</v>
      </c>
      <c r="EU18" s="111"/>
      <c r="EV18" s="111">
        <f>'KALENDER PENDIDIKAN'!T122</f>
        <v>1</v>
      </c>
      <c r="EW18" s="111"/>
      <c r="EX18" s="111">
        <f>'KALENDER PENDIDIKAN'!U122</f>
        <v>1</v>
      </c>
      <c r="EY18" s="111"/>
      <c r="EZ18" s="111">
        <f>'KALENDER PENDIDIKAN'!V122</f>
        <v>1</v>
      </c>
      <c r="FA18" s="111"/>
      <c r="FB18" s="111">
        <f>'KALENDER PENDIDIKAN'!W122</f>
        <v>1</v>
      </c>
      <c r="FC18" s="111"/>
      <c r="FD18" s="111">
        <f>'KALENDER PENDIDIKAN'!X122</f>
        <v>1</v>
      </c>
      <c r="FE18" s="111"/>
      <c r="FF18" s="111">
        <f>'KALENDER PENDIDIKAN'!Y122</f>
        <v>0</v>
      </c>
      <c r="FG18" s="111"/>
      <c r="FH18" s="111">
        <f>'KALENDER PENDIDIKAN'!Z122</f>
        <v>0</v>
      </c>
      <c r="FI18" s="111"/>
      <c r="FJ18" s="111">
        <f>'KALENDER PENDIDIKAN'!AA122</f>
        <v>0</v>
      </c>
      <c r="FK18" s="111"/>
      <c r="FL18" s="111">
        <f>'KALENDER PENDIDIKAN'!AB122</f>
        <v>1</v>
      </c>
      <c r="FM18" s="111"/>
      <c r="FN18" s="111">
        <f>'KALENDER PENDIDIKAN'!AC122</f>
        <v>0</v>
      </c>
      <c r="FO18" s="111"/>
      <c r="FP18" s="111">
        <f>'KALENDER PENDIDIKAN'!AD122</f>
        <v>1</v>
      </c>
      <c r="FQ18" s="111"/>
      <c r="FR18" s="111">
        <f>'KALENDER PENDIDIKAN'!AE122</f>
        <v>0</v>
      </c>
      <c r="FS18" s="111"/>
      <c r="FT18" s="111">
        <f>'KALENDER PENDIDIKAN'!AF122</f>
        <v>1</v>
      </c>
      <c r="FU18" s="111"/>
      <c r="FV18" s="111">
        <f>'KALENDER PENDIDIKAN'!AG122</f>
        <v>0</v>
      </c>
      <c r="FW18" s="111"/>
      <c r="FX18" s="111">
        <f>'KALENDER PENDIDIKAN'!AH122</f>
        <v>0</v>
      </c>
      <c r="FY18" s="111"/>
      <c r="FZ18" s="111">
        <f>'KALENDER PENDIDIKAN'!AI122</f>
        <v>0</v>
      </c>
      <c r="GA18" s="111"/>
      <c r="GB18" s="111">
        <f>'KALENDER PENDIDIKAN'!AJ122</f>
        <v>0</v>
      </c>
      <c r="GC18" s="111"/>
      <c r="GD18" s="111">
        <f>'KALENDER PENDIDIKAN'!AK122</f>
        <v>0</v>
      </c>
      <c r="GE18" s="111"/>
      <c r="GF18" s="111">
        <v>8</v>
      </c>
      <c r="GH18" s="103" t="str">
        <f t="shared" si="177"/>
        <v>Show</v>
      </c>
    </row>
    <row r="19" spans="1:190" hidden="1" x14ac:dyDescent="0.35">
      <c r="A19" s="118"/>
      <c r="B19" s="118"/>
      <c r="D19" s="137" t="str">
        <f t="shared" si="70"/>
        <v/>
      </c>
      <c r="E19" s="137" t="str">
        <f t="shared" si="71"/>
        <v/>
      </c>
      <c r="F19" s="137" t="str">
        <f t="shared" si="72"/>
        <v/>
      </c>
      <c r="G19" s="137" t="str">
        <f t="shared" si="73"/>
        <v/>
      </c>
      <c r="H19" s="137" t="str">
        <f t="shared" si="74"/>
        <v/>
      </c>
      <c r="I19" s="137" t="str">
        <f t="shared" si="75"/>
        <v/>
      </c>
      <c r="J19" s="137" t="str">
        <f t="shared" si="76"/>
        <v/>
      </c>
      <c r="K19" s="137" t="str">
        <f t="shared" si="77"/>
        <v/>
      </c>
      <c r="L19" s="137" t="str">
        <f t="shared" si="78"/>
        <v/>
      </c>
      <c r="M19" s="137" t="str">
        <f t="shared" si="79"/>
        <v/>
      </c>
      <c r="N19" s="137" t="str">
        <f t="shared" si="80"/>
        <v/>
      </c>
      <c r="O19" s="137" t="str">
        <f t="shared" si="81"/>
        <v/>
      </c>
      <c r="P19" s="137" t="str">
        <f t="shared" si="82"/>
        <v/>
      </c>
      <c r="Q19" s="137" t="str">
        <f t="shared" si="83"/>
        <v/>
      </c>
      <c r="R19" s="137" t="str">
        <f t="shared" si="84"/>
        <v/>
      </c>
      <c r="S19" s="137" t="str">
        <f t="shared" si="85"/>
        <v/>
      </c>
      <c r="T19" s="137" t="str">
        <f t="shared" si="86"/>
        <v/>
      </c>
      <c r="U19" s="137" t="str">
        <f t="shared" si="87"/>
        <v/>
      </c>
      <c r="V19" s="137" t="str">
        <f t="shared" si="88"/>
        <v/>
      </c>
      <c r="W19" s="137" t="str">
        <f t="shared" si="89"/>
        <v/>
      </c>
      <c r="X19" s="137" t="str">
        <f t="shared" si="90"/>
        <v/>
      </c>
      <c r="Y19" s="137" t="str">
        <f t="shared" si="91"/>
        <v/>
      </c>
      <c r="Z19" s="137" t="str">
        <f t="shared" si="92"/>
        <v/>
      </c>
      <c r="AA19" s="137" t="str">
        <f t="shared" si="93"/>
        <v/>
      </c>
      <c r="AB19" s="137" t="str">
        <f t="shared" si="94"/>
        <v/>
      </c>
      <c r="AC19" s="137" t="str">
        <f t="shared" si="95"/>
        <v/>
      </c>
      <c r="AD19" s="137" t="str">
        <f t="shared" si="96"/>
        <v/>
      </c>
      <c r="AE19" s="137" t="str">
        <f t="shared" si="97"/>
        <v/>
      </c>
      <c r="AF19" s="137" t="str">
        <f t="shared" si="98"/>
        <v/>
      </c>
      <c r="AG19" s="137" t="str">
        <f t="shared" si="99"/>
        <v/>
      </c>
      <c r="AH19" s="137" t="str">
        <f t="shared" si="100"/>
        <v/>
      </c>
      <c r="AI19" s="137" t="str">
        <f t="shared" si="101"/>
        <v/>
      </c>
      <c r="AJ19" s="137" t="str">
        <f t="shared" si="102"/>
        <v/>
      </c>
      <c r="AK19" s="137" t="str">
        <f t="shared" si="103"/>
        <v/>
      </c>
      <c r="AL19" s="137" t="str">
        <f t="shared" si="104"/>
        <v/>
      </c>
      <c r="AM19" s="137" t="str">
        <f t="shared" si="105"/>
        <v/>
      </c>
      <c r="AN19" s="41"/>
      <c r="AO19" s="21"/>
      <c r="AQ19" s="111"/>
      <c r="AR19" s="111"/>
      <c r="AS19" s="111"/>
      <c r="AT19" s="111"/>
      <c r="AU19" s="111"/>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L19" s="111">
        <f>'KALENDER PENDIDIKAN'!B123</f>
        <v>0</v>
      </c>
      <c r="DM19" s="111"/>
      <c r="DN19" s="111">
        <f>'KALENDER PENDIDIKAN'!C123</f>
        <v>1</v>
      </c>
      <c r="DO19" s="111"/>
      <c r="DP19" s="111">
        <f>'KALENDER PENDIDIKAN'!D123</f>
        <v>1</v>
      </c>
      <c r="DQ19" s="111"/>
      <c r="DR19" s="111">
        <f>'KALENDER PENDIDIKAN'!E123</f>
        <v>1</v>
      </c>
      <c r="DS19" s="111"/>
      <c r="DT19" s="111">
        <f>'KALENDER PENDIDIKAN'!F123</f>
        <v>1</v>
      </c>
      <c r="DU19" s="111"/>
      <c r="DV19" s="111">
        <f>'KALENDER PENDIDIKAN'!G123</f>
        <v>0</v>
      </c>
      <c r="DW19" s="111"/>
      <c r="DX19" s="111">
        <f>'KALENDER PENDIDIKAN'!H123</f>
        <v>1</v>
      </c>
      <c r="DY19" s="111"/>
      <c r="DZ19" s="111">
        <f>'KALENDER PENDIDIKAN'!I123</f>
        <v>1</v>
      </c>
      <c r="EA19" s="111"/>
      <c r="EB19" s="111">
        <f>'KALENDER PENDIDIKAN'!J123</f>
        <v>1</v>
      </c>
      <c r="EC19" s="111"/>
      <c r="ED19" s="111">
        <f>'KALENDER PENDIDIKAN'!K123</f>
        <v>0</v>
      </c>
      <c r="EE19" s="111"/>
      <c r="EF19" s="111">
        <f>'KALENDER PENDIDIKAN'!L123</f>
        <v>0</v>
      </c>
      <c r="EG19" s="111"/>
      <c r="EH19" s="111">
        <f>'KALENDER PENDIDIKAN'!M123</f>
        <v>0</v>
      </c>
      <c r="EI19" s="111"/>
      <c r="EJ19" s="111">
        <f>'KALENDER PENDIDIKAN'!N123</f>
        <v>1</v>
      </c>
      <c r="EK19" s="111"/>
      <c r="EL19" s="111">
        <f>'KALENDER PENDIDIKAN'!O123</f>
        <v>1</v>
      </c>
      <c r="EM19" s="111"/>
      <c r="EN19" s="111">
        <f>'KALENDER PENDIDIKAN'!P123</f>
        <v>1</v>
      </c>
      <c r="EO19" s="111"/>
      <c r="EP19" s="111">
        <f>'KALENDER PENDIDIKAN'!Q123</f>
        <v>1</v>
      </c>
      <c r="EQ19" s="111"/>
      <c r="ER19" s="111">
        <f>'KALENDER PENDIDIKAN'!R123</f>
        <v>0</v>
      </c>
      <c r="ES19" s="111"/>
      <c r="ET19" s="111">
        <f>'KALENDER PENDIDIKAN'!S123</f>
        <v>0</v>
      </c>
      <c r="EU19" s="111"/>
      <c r="EV19" s="111">
        <f>'KALENDER PENDIDIKAN'!T123</f>
        <v>1</v>
      </c>
      <c r="EW19" s="111"/>
      <c r="EX19" s="111">
        <f>'KALENDER PENDIDIKAN'!U123</f>
        <v>1</v>
      </c>
      <c r="EY19" s="111"/>
      <c r="EZ19" s="111">
        <f>'KALENDER PENDIDIKAN'!V123</f>
        <v>1</v>
      </c>
      <c r="FA19" s="111"/>
      <c r="FB19" s="111">
        <f>'KALENDER PENDIDIKAN'!W123</f>
        <v>1</v>
      </c>
      <c r="FC19" s="111"/>
      <c r="FD19" s="111">
        <f>'KALENDER PENDIDIKAN'!X123</f>
        <v>1</v>
      </c>
      <c r="FE19" s="111"/>
      <c r="FF19" s="111">
        <f>'KALENDER PENDIDIKAN'!Y123</f>
        <v>0</v>
      </c>
      <c r="FG19" s="111"/>
      <c r="FH19" s="111">
        <f>'KALENDER PENDIDIKAN'!Z123</f>
        <v>0</v>
      </c>
      <c r="FI19" s="111"/>
      <c r="FJ19" s="111">
        <f>'KALENDER PENDIDIKAN'!AA123</f>
        <v>0</v>
      </c>
      <c r="FK19" s="111"/>
      <c r="FL19" s="111">
        <f>'KALENDER PENDIDIKAN'!AB123</f>
        <v>1</v>
      </c>
      <c r="FM19" s="111"/>
      <c r="FN19" s="111">
        <f>'KALENDER PENDIDIKAN'!AC123</f>
        <v>0</v>
      </c>
      <c r="FO19" s="111"/>
      <c r="FP19" s="111">
        <f>'KALENDER PENDIDIKAN'!AD123</f>
        <v>1</v>
      </c>
      <c r="FQ19" s="111"/>
      <c r="FR19" s="111">
        <f>'KALENDER PENDIDIKAN'!AE123</f>
        <v>0</v>
      </c>
      <c r="FS19" s="111"/>
      <c r="FT19" s="111">
        <f>'KALENDER PENDIDIKAN'!AF123</f>
        <v>1</v>
      </c>
      <c r="FU19" s="111"/>
      <c r="FV19" s="111">
        <f>'KALENDER PENDIDIKAN'!AG123</f>
        <v>0</v>
      </c>
      <c r="FW19" s="111"/>
      <c r="FX19" s="111">
        <f>'KALENDER PENDIDIKAN'!AH123</f>
        <v>0</v>
      </c>
      <c r="FY19" s="111"/>
      <c r="FZ19" s="111">
        <f>'KALENDER PENDIDIKAN'!AI123</f>
        <v>0</v>
      </c>
      <c r="GA19" s="111"/>
      <c r="GB19" s="111">
        <f>'KALENDER PENDIDIKAN'!AJ123</f>
        <v>0</v>
      </c>
      <c r="GC19" s="111"/>
      <c r="GD19" s="111">
        <f>'KALENDER PENDIDIKAN'!AK123</f>
        <v>0</v>
      </c>
      <c r="GE19" s="111"/>
      <c r="GF19" s="111">
        <v>9</v>
      </c>
      <c r="GH19" s="103" t="str">
        <f t="shared" si="177"/>
        <v>Hide</v>
      </c>
    </row>
    <row r="20" spans="1:190" x14ac:dyDescent="0.35">
      <c r="A20" s="118" t="str">
        <f>PROTA!C48</f>
        <v/>
      </c>
      <c r="B20" s="118">
        <f>PROTA!C49</f>
        <v>0</v>
      </c>
      <c r="C20" s="118" t="str">
        <f>PROTA!E48</f>
        <v/>
      </c>
      <c r="D20" s="137" t="str">
        <f t="shared" si="70"/>
        <v/>
      </c>
      <c r="E20" s="137" t="str">
        <f t="shared" si="71"/>
        <v/>
      </c>
      <c r="F20" s="137" t="str">
        <f t="shared" si="72"/>
        <v/>
      </c>
      <c r="G20" s="137" t="str">
        <f t="shared" si="73"/>
        <v/>
      </c>
      <c r="H20" s="137" t="str">
        <f t="shared" si="74"/>
        <v/>
      </c>
      <c r="I20" s="137" t="str">
        <f t="shared" si="75"/>
        <v/>
      </c>
      <c r="J20" s="137" t="str">
        <f t="shared" si="76"/>
        <v/>
      </c>
      <c r="K20" s="137" t="str">
        <f t="shared" si="77"/>
        <v/>
      </c>
      <c r="L20" s="137" t="str">
        <f t="shared" si="78"/>
        <v/>
      </c>
      <c r="M20" s="137" t="str">
        <f t="shared" si="79"/>
        <v/>
      </c>
      <c r="N20" s="137" t="str">
        <f t="shared" si="80"/>
        <v/>
      </c>
      <c r="O20" s="137" t="str">
        <f t="shared" si="81"/>
        <v/>
      </c>
      <c r="P20" s="137" t="str">
        <f t="shared" si="82"/>
        <v/>
      </c>
      <c r="Q20" s="137" t="str">
        <f t="shared" si="83"/>
        <v/>
      </c>
      <c r="R20" s="137" t="str">
        <f t="shared" si="84"/>
        <v/>
      </c>
      <c r="S20" s="137" t="str">
        <f t="shared" si="85"/>
        <v/>
      </c>
      <c r="T20" s="137" t="str">
        <f t="shared" si="86"/>
        <v/>
      </c>
      <c r="U20" s="137" t="str">
        <f t="shared" si="87"/>
        <v/>
      </c>
      <c r="V20" s="137" t="str">
        <f t="shared" si="88"/>
        <v/>
      </c>
      <c r="W20" s="137" t="str">
        <f t="shared" si="89"/>
        <v/>
      </c>
      <c r="X20" s="137" t="str">
        <f t="shared" si="90"/>
        <v/>
      </c>
      <c r="Y20" s="137" t="str">
        <f t="shared" si="91"/>
        <v/>
      </c>
      <c r="Z20" s="137" t="str">
        <f t="shared" si="92"/>
        <v/>
      </c>
      <c r="AA20" s="137" t="str">
        <f t="shared" si="93"/>
        <v/>
      </c>
      <c r="AB20" s="137" t="str">
        <f t="shared" si="94"/>
        <v/>
      </c>
      <c r="AC20" s="137" t="str">
        <f t="shared" si="95"/>
        <v/>
      </c>
      <c r="AD20" s="137" t="str">
        <f t="shared" si="96"/>
        <v/>
      </c>
      <c r="AE20" s="137" t="str">
        <f t="shared" si="97"/>
        <v/>
      </c>
      <c r="AF20" s="137" t="str">
        <f t="shared" si="98"/>
        <v/>
      </c>
      <c r="AG20" s="137" t="str">
        <f t="shared" si="99"/>
        <v/>
      </c>
      <c r="AH20" s="137" t="str">
        <f t="shared" si="100"/>
        <v/>
      </c>
      <c r="AI20" s="137" t="str">
        <f t="shared" si="101"/>
        <v/>
      </c>
      <c r="AJ20" s="137" t="str">
        <f t="shared" si="102"/>
        <v/>
      </c>
      <c r="AK20" s="137" t="str">
        <f t="shared" si="103"/>
        <v/>
      </c>
      <c r="AL20" s="137" t="str">
        <f t="shared" si="104"/>
        <v/>
      </c>
      <c r="AM20" s="137" t="str">
        <f t="shared" si="105"/>
        <v/>
      </c>
      <c r="AN20" s="41"/>
      <c r="AO20" s="21"/>
      <c r="AP20">
        <f t="shared" si="106"/>
        <v>0</v>
      </c>
      <c r="AQ20" s="111">
        <f t="shared" si="0"/>
        <v>0</v>
      </c>
      <c r="AR20" s="111">
        <f>IF(DL20&gt;0,IF(AND(AQ18=0,AR18=0),IF(AQ20&lt;=$AQ$6,IF(SUM(AR11:AR18)&lt;&gt;$AQ$6,AQ20,0),$AQ$6),IF(AQ18&lt;&gt;$AP$18,IF(AND(AQ20&lt;$AQ$6,AR18&lt;$AQ$6),IF($AQ$6-SUM(AR11:AR18)&gt;AQ20,AQ20,$AQ$6-SUM(AR11:AR18)),$AQ$6-AR18),IF($AQ$6-SUM(AR11:AR18)&gt;AQ20,AQ20,IF(AQ20=$AP$20,$AQ$6-SUM(AR11:AR18),0)))),0)</f>
        <v>0</v>
      </c>
      <c r="AS20" s="111">
        <f t="shared" ref="AS20" si="352">AQ20-AR20</f>
        <v>0</v>
      </c>
      <c r="AT20" s="111">
        <f t="shared" ref="AT20" si="353">IF(DN20&gt;0,IF(AND(AS18=0,AT18=0),IF(AS20&lt;=$AQ$6,IF(SUM(AT11:AT18)&lt;&gt;$AQ$6,AS20,0),$AQ$6),IF(AS18&lt;&gt;$AP$18,IF(AND(AS20&lt;$AQ$6,AT18&lt;$AQ$6),IF($AQ$6-SUM(AT11:AT18)&gt;AS20,AS20,$AQ$6-SUM(AT11:AT18)),$AQ$6-AT18),IF($AQ$6-SUM(AT11:AT18)&gt;AS20,AS20,IF(AS20=$AP$20,$AQ$6-SUM(AT11:AT18),0)))),0)</f>
        <v>0</v>
      </c>
      <c r="AU20" s="111">
        <f t="shared" ref="AU20" si="354">AS20-AT20</f>
        <v>0</v>
      </c>
      <c r="AV20" s="111">
        <f t="shared" ref="AV20" si="355">IF(DP20&gt;0,IF(AND(AU18=0,AV18=0),IF(AU20&lt;=$AQ$6,IF(SUM(AV11:AV18)&lt;&gt;$AQ$6,AU20,0),$AQ$6),IF(AU18&lt;&gt;$AP$18,IF(AND(AU20&lt;$AQ$6,AV18&lt;$AQ$6),IF($AQ$6-SUM(AV11:AV18)&gt;AU20,AU20,$AQ$6-SUM(AV11:AV18)),$AQ$6-AV18),IF($AQ$6-SUM(AV11:AV18)&gt;AU20,AU20,IF(AU20=$AP$20,$AQ$6-SUM(AV11:AV18),0)))),0)</f>
        <v>0</v>
      </c>
      <c r="AW20" s="111">
        <f t="shared" ref="AW20" si="356">AU20-AV20</f>
        <v>0</v>
      </c>
      <c r="AX20" s="111">
        <f t="shared" ref="AX20" si="357">IF(DR20&gt;0,IF(AND(AW18=0,AX18=0),IF(AW20&lt;=$AQ$6,IF(SUM(AX11:AX18)&lt;&gt;$AQ$6,AW20,0),$AQ$6),IF(AW18&lt;&gt;$AP$18,IF(AND(AW20&lt;$AQ$6,AX18&lt;$AQ$6),IF($AQ$6-SUM(AX11:AX18)&gt;AW20,AW20,$AQ$6-SUM(AX11:AX18)),$AQ$6-AX18),IF($AQ$6-SUM(AX11:AX18)&gt;AW20,AW20,IF(AW20=$AP$20,$AQ$6-SUM(AX11:AX18),0)))),0)</f>
        <v>0</v>
      </c>
      <c r="AY20" s="111">
        <f t="shared" ref="AY20" si="358">AW20-AX20</f>
        <v>0</v>
      </c>
      <c r="AZ20" s="111">
        <f t="shared" ref="AZ20" si="359">IF(DT20&gt;0,IF(AND(AY18=0,AZ18=0),IF(AY20&lt;=$AQ$6,IF(SUM(AZ11:AZ18)&lt;&gt;$AQ$6,AY20,0),$AQ$6),IF(AY18&lt;&gt;$AP$18,IF(AND(AY20&lt;$AQ$6,AZ18&lt;$AQ$6),IF($AQ$6-SUM(AZ11:AZ18)&gt;AY20,AY20,$AQ$6-SUM(AZ11:AZ18)),$AQ$6-AZ18),IF($AQ$6-SUM(AZ11:AZ18)&gt;AY20,AY20,IF(AY20=$AP$20,$AQ$6-SUM(AZ11:AZ18),0)))),0)</f>
        <v>0</v>
      </c>
      <c r="BA20" s="111">
        <f t="shared" ref="BA20" si="360">AY20-AZ20</f>
        <v>0</v>
      </c>
      <c r="BB20" s="111">
        <f t="shared" ref="BB20" si="361">IF(DV20&gt;0,IF(AND(BA18=0,BB18=0),IF(BA20&lt;=$AQ$6,IF(SUM(BB11:BB18)&lt;&gt;$AQ$6,BA20,0),$AQ$6),IF(BA18&lt;&gt;$AP$18,IF(AND(BA20&lt;$AQ$6,BB18&lt;$AQ$6),IF($AQ$6-SUM(BB11:BB18)&gt;BA20,BA20,$AQ$6-SUM(BB11:BB18)),$AQ$6-BB18),IF($AQ$6-SUM(BB11:BB18)&gt;BA20,BA20,IF(BA20=$AP$20,$AQ$6-SUM(BB11:BB18),0)))),0)</f>
        <v>0</v>
      </c>
      <c r="BC20" s="111">
        <f t="shared" ref="BC20" si="362">BA20-BB20</f>
        <v>0</v>
      </c>
      <c r="BD20" s="111">
        <f t="shared" ref="BD20" si="363">IF(DX20&gt;0,IF(AND(BC18=0,BD18=0),IF(BC20&lt;=$AQ$6,IF(SUM(BD11:BD18)&lt;&gt;$AQ$6,BC20,0),$AQ$6),IF(BC18&lt;&gt;$AP$18,IF(AND(BC20&lt;$AQ$6,BD18&lt;$AQ$6),IF($AQ$6-SUM(BD11:BD18)&gt;BC20,BC20,$AQ$6-SUM(BD11:BD18)),$AQ$6-BD18),IF($AQ$6-SUM(BD11:BD18)&gt;BC20,BC20,IF(BC20=$AP$20,$AQ$6-SUM(BD11:BD18),0)))),0)</f>
        <v>0</v>
      </c>
      <c r="BE20" s="111">
        <f t="shared" ref="BE20" si="364">BC20-BD20</f>
        <v>0</v>
      </c>
      <c r="BF20" s="111">
        <f t="shared" ref="BF20" si="365">IF(DZ20&gt;0,IF(AND(BE18=0,BF18=0),IF(BE20&lt;=$AQ$6,IF(SUM(BF11:BF18)&lt;&gt;$AQ$6,BE20,0),$AQ$6),IF(BE18&lt;&gt;$AP$18,IF(AND(BE20&lt;$AQ$6,BF18&lt;$AQ$6),IF($AQ$6-SUM(BF11:BF18)&gt;BE20,BE20,$AQ$6-SUM(BF11:BF18)),$AQ$6-BF18),IF($AQ$6-SUM(BF11:BF18)&gt;BE20,BE20,IF(BE20=$AP$20,$AQ$6-SUM(BF11:BF18),0)))),0)</f>
        <v>0</v>
      </c>
      <c r="BG20" s="111">
        <f t="shared" ref="BG20" si="366">BE20-BF20</f>
        <v>0</v>
      </c>
      <c r="BH20" s="111">
        <f t="shared" ref="BH20" si="367">IF(EB20&gt;0,IF(AND(BG18=0,BH18=0),IF(BG20&lt;=$AQ$6,IF(SUM(BH11:BH18)&lt;&gt;$AQ$6,BG20,0),$AQ$6),IF(BG18&lt;&gt;$AP$18,IF(AND(BG20&lt;$AQ$6,BH18&lt;$AQ$6),IF($AQ$6-SUM(BH11:BH18)&gt;BG20,BG20,$AQ$6-SUM(BH11:BH18)),$AQ$6-BH18),IF($AQ$6-SUM(BH11:BH18)&gt;BG20,BG20,IF(BG20=$AP$20,$AQ$6-SUM(BH11:BH18),0)))),0)</f>
        <v>0</v>
      </c>
      <c r="BI20" s="111">
        <f t="shared" ref="BI20" si="368">BG20-BH20</f>
        <v>0</v>
      </c>
      <c r="BJ20" s="111">
        <f t="shared" ref="BJ20" si="369">IF(ED20&gt;0,IF(AND(BI18=0,BJ18=0),IF(BI20&lt;=$AQ$6,IF(SUM(BJ11:BJ18)&lt;&gt;$AQ$6,BI20,0),$AQ$6),IF(BI18&lt;&gt;$AP$18,IF(AND(BI20&lt;$AQ$6,BJ18&lt;$AQ$6),IF($AQ$6-SUM(BJ11:BJ18)&gt;BI20,BI20,$AQ$6-SUM(BJ11:BJ18)),$AQ$6-BJ18),IF($AQ$6-SUM(BJ11:BJ18)&gt;BI20,BI20,IF(BI20=$AP$20,$AQ$6-SUM(BJ11:BJ18),0)))),0)</f>
        <v>0</v>
      </c>
      <c r="BK20" s="111">
        <f t="shared" ref="BK20" si="370">BI20-BJ20</f>
        <v>0</v>
      </c>
      <c r="BL20" s="111">
        <f t="shared" ref="BL20" si="371">IF(EF20&gt;0,IF(AND(BK18=0,BL18=0),IF(BK20&lt;=$AQ$6,IF(SUM(BL11:BL18)&lt;&gt;$AQ$6,BK20,0),$AQ$6),IF(BK18&lt;&gt;$AP$18,IF(AND(BK20&lt;$AQ$6,BL18&lt;$AQ$6),IF($AQ$6-SUM(BL11:BL18)&gt;BK20,BK20,$AQ$6-SUM(BL11:BL18)),$AQ$6-BL18),IF($AQ$6-SUM(BL11:BL18)&gt;BK20,BK20,IF(BK20=$AP$20,$AQ$6-SUM(BL11:BL18),0)))),0)</f>
        <v>0</v>
      </c>
      <c r="BM20" s="111">
        <f t="shared" ref="BM20" si="372">BK20-BL20</f>
        <v>0</v>
      </c>
      <c r="BN20" s="111">
        <f t="shared" ref="BN20" si="373">IF(EH20&gt;0,IF(AND(BM18=0,BN18=0),IF(BM20&lt;=$AQ$6,IF(SUM(BN11:BN18)&lt;&gt;$AQ$6,BM20,0),$AQ$6),IF(BM18&lt;&gt;$AP$18,IF(AND(BM20&lt;$AQ$6,BN18&lt;$AQ$6),IF($AQ$6-SUM(BN11:BN18)&gt;BM20,BM20,$AQ$6-SUM(BN11:BN18)),$AQ$6-BN18),IF($AQ$6-SUM(BN11:BN18)&gt;BM20,BM20,IF(BM20=$AP$20,$AQ$6-SUM(BN11:BN18),0)))),0)</f>
        <v>0</v>
      </c>
      <c r="BO20" s="111">
        <f t="shared" ref="BO20" si="374">BM20-BN20</f>
        <v>0</v>
      </c>
      <c r="BP20" s="111">
        <f t="shared" ref="BP20" si="375">IF(EJ20&gt;0,IF(AND(BO18=0,BP18=0),IF(BO20&lt;=$AQ$6,IF(SUM(BP11:BP18)&lt;&gt;$AQ$6,BO20,0),$AQ$6),IF(BO18&lt;&gt;$AP$18,IF(AND(BO20&lt;$AQ$6,BP18&lt;$AQ$6),IF($AQ$6-SUM(BP11:BP18)&gt;BO20,BO20,$AQ$6-SUM(BP11:BP18)),$AQ$6-BP18),IF($AQ$6-SUM(BP11:BP18)&gt;BO20,BO20,IF(BO20=$AP$20,$AQ$6-SUM(BP11:BP18),0)))),0)</f>
        <v>0</v>
      </c>
      <c r="BQ20" s="111">
        <f t="shared" ref="BQ20" si="376">BO20-BP20</f>
        <v>0</v>
      </c>
      <c r="BR20" s="111">
        <f t="shared" ref="BR20" si="377">IF(EL20&gt;0,IF(AND(BQ18=0,BR18=0),IF(BQ20&lt;=$AQ$6,IF(SUM(BR11:BR18)&lt;&gt;$AQ$6,BQ20,0),$AQ$6),IF(BQ18&lt;&gt;$AP$18,IF(AND(BQ20&lt;$AQ$6,BR18&lt;$AQ$6),IF($AQ$6-SUM(BR11:BR18)&gt;BQ20,BQ20,$AQ$6-SUM(BR11:BR18)),$AQ$6-BR18),IF($AQ$6-SUM(BR11:BR18)&gt;BQ20,BQ20,IF(BQ20=$AP$20,$AQ$6-SUM(BR11:BR18),0)))),0)</f>
        <v>0</v>
      </c>
      <c r="BS20" s="111">
        <f t="shared" ref="BS20" si="378">BQ20-BR20</f>
        <v>0</v>
      </c>
      <c r="BT20" s="111">
        <f t="shared" ref="BT20" si="379">IF(EN20&gt;0,IF(AND(BS18=0,BT18=0),IF(BS20&lt;=$AQ$6,IF(SUM(BT11:BT18)&lt;&gt;$AQ$6,BS20,0),$AQ$6),IF(BS18&lt;&gt;$AP$18,IF(AND(BS20&lt;$AQ$6,BT18&lt;$AQ$6),IF($AQ$6-SUM(BT11:BT18)&gt;BS20,BS20,$AQ$6-SUM(BT11:BT18)),$AQ$6-BT18),IF($AQ$6-SUM(BT11:BT18)&gt;BS20,BS20,IF(BS20=$AP$20,$AQ$6-SUM(BT11:BT18),0)))),0)</f>
        <v>0</v>
      </c>
      <c r="BU20" s="111">
        <f t="shared" ref="BU20" si="380">BS20-BT20</f>
        <v>0</v>
      </c>
      <c r="BV20" s="111">
        <f t="shared" ref="BV20" si="381">IF(EP20&gt;0,IF(AND(BU18=0,BV18=0),IF(BU20&lt;=$AQ$6,IF(SUM(BV11:BV18)&lt;&gt;$AQ$6,BU20,0),$AQ$6),IF(BU18&lt;&gt;$AP$18,IF(AND(BU20&lt;$AQ$6,BV18&lt;$AQ$6),IF($AQ$6-SUM(BV11:BV18)&gt;BU20,BU20,$AQ$6-SUM(BV11:BV18)),$AQ$6-BV18),IF($AQ$6-SUM(BV11:BV18)&gt;BU20,BU20,IF(BU20=$AP$20,$AQ$6-SUM(BV11:BV18),0)))),0)</f>
        <v>0</v>
      </c>
      <c r="BW20" s="111">
        <f t="shared" ref="BW20" si="382">BU20-BV20</f>
        <v>0</v>
      </c>
      <c r="BX20" s="111">
        <f t="shared" ref="BX20" si="383">IF(ER20&gt;0,IF(AND(BW18=0,BX18=0),IF(BW20&lt;=$AQ$6,IF(SUM(BX11:BX18)&lt;&gt;$AQ$6,BW20,0),$AQ$6),IF(BW18&lt;&gt;$AP$18,IF(AND(BW20&lt;$AQ$6,BX18&lt;$AQ$6),IF($AQ$6-SUM(BX11:BX18)&gt;BW20,BW20,$AQ$6-SUM(BX11:BX18)),$AQ$6-BX18),IF($AQ$6-SUM(BX11:BX18)&gt;BW20,BW20,IF(BW20=$AP$20,$AQ$6-SUM(BX11:BX18),0)))),0)</f>
        <v>0</v>
      </c>
      <c r="BY20" s="111">
        <f t="shared" ref="BY20" si="384">BW20-BX20</f>
        <v>0</v>
      </c>
      <c r="BZ20" s="111">
        <f t="shared" ref="BZ20" si="385">IF(ET20&gt;0,IF(AND(BY18=0,BZ18=0),IF(BY20&lt;=$AQ$6,IF(SUM(BZ11:BZ18)&lt;&gt;$AQ$6,BY20,0),$AQ$6),IF(BY18&lt;&gt;$AP$18,IF(AND(BY20&lt;$AQ$6,BZ18&lt;$AQ$6),IF($AQ$6-SUM(BZ11:BZ18)&gt;BY20,BY20,$AQ$6-SUM(BZ11:BZ18)),$AQ$6-BZ18),IF($AQ$6-SUM(BZ11:BZ18)&gt;BY20,BY20,IF(BY20=$AP$20,$AQ$6-SUM(BZ11:BZ18),0)))),0)</f>
        <v>0</v>
      </c>
      <c r="CA20" s="111">
        <f t="shared" ref="CA20" si="386">BY20-BZ20</f>
        <v>0</v>
      </c>
      <c r="CB20" s="111">
        <f t="shared" ref="CB20" si="387">IF(EV20&gt;0,IF(AND(CA18=0,CB18=0),IF(CA20&lt;=$AQ$6,IF(SUM(CB11:CB18)&lt;&gt;$AQ$6,CA20,0),$AQ$6),IF(CA18&lt;&gt;$AP$18,IF(AND(CA20&lt;$AQ$6,CB18&lt;$AQ$6),IF($AQ$6-SUM(CB11:CB18)&gt;CA20,CA20,$AQ$6-SUM(CB11:CB18)),$AQ$6-CB18),IF($AQ$6-SUM(CB11:CB18)&gt;CA20,CA20,IF(CA20=$AP$20,$AQ$6-SUM(CB11:CB18),0)))),0)</f>
        <v>0</v>
      </c>
      <c r="CC20" s="111">
        <f t="shared" ref="CC20" si="388">CA20-CB20</f>
        <v>0</v>
      </c>
      <c r="CD20" s="111">
        <f t="shared" ref="CD20" si="389">IF(EX20&gt;0,IF(AND(CC18=0,CD18=0),IF(CC20&lt;=$AQ$6,IF(SUM(CD11:CD18)&lt;&gt;$AQ$6,CC20,0),$AQ$6),IF(CC18&lt;&gt;$AP$18,IF(AND(CC20&lt;$AQ$6,CD18&lt;$AQ$6),IF($AQ$6-SUM(CD11:CD18)&gt;CC20,CC20,$AQ$6-SUM(CD11:CD18)),$AQ$6-CD18),IF($AQ$6-SUM(CD11:CD18)&gt;CC20,CC20,IF(CC20=$AP$20,$AQ$6-SUM(CD11:CD18),0)))),0)</f>
        <v>0</v>
      </c>
      <c r="CE20" s="111">
        <f t="shared" ref="CE20" si="390">CC20-CD20</f>
        <v>0</v>
      </c>
      <c r="CF20" s="111">
        <f t="shared" ref="CF20" si="391">IF(EZ20&gt;0,IF(AND(CE18=0,CF18=0),IF(CE20&lt;=$AQ$6,IF(SUM(CF11:CF18)&lt;&gt;$AQ$6,CE20,0),$AQ$6),IF(CE18&lt;&gt;$AP$18,IF(AND(CE20&lt;$AQ$6,CF18&lt;$AQ$6),IF($AQ$6-SUM(CF11:CF18)&gt;CE20,CE20,$AQ$6-SUM(CF11:CF18)),$AQ$6-CF18),IF($AQ$6-SUM(CF11:CF18)&gt;CE20,CE20,IF(CE20=$AP$20,$AQ$6-SUM(CF11:CF18),0)))),0)</f>
        <v>0</v>
      </c>
      <c r="CG20" s="111">
        <f t="shared" ref="CG20" si="392">CE20-CF20</f>
        <v>0</v>
      </c>
      <c r="CH20" s="111">
        <f t="shared" ref="CH20" si="393">IF(FB20&gt;0,IF(AND(CG18=0,CH18=0),IF(CG20&lt;=$AQ$6,IF(SUM(CH11:CH18)&lt;&gt;$AQ$6,CG20,0),$AQ$6),IF(CG18&lt;&gt;$AP$18,IF(AND(CG20&lt;$AQ$6,CH18&lt;$AQ$6),IF($AQ$6-SUM(CH11:CH18)&gt;CG20,CG20,$AQ$6-SUM(CH11:CH18)),$AQ$6-CH18),IF($AQ$6-SUM(CH11:CH18)&gt;CG20,CG20,IF(CG20=$AP$20,$AQ$6-SUM(CH11:CH18),0)))),0)</f>
        <v>0</v>
      </c>
      <c r="CI20" s="111">
        <f t="shared" ref="CI20" si="394">CG20-CH20</f>
        <v>0</v>
      </c>
      <c r="CJ20" s="111">
        <f t="shared" ref="CJ20" si="395">IF(FD20&gt;0,IF(AND(CI18=0,CJ18=0),IF(CI20&lt;=$AQ$6,IF(SUM(CJ11:CJ18)&lt;&gt;$AQ$6,CI20,0),$AQ$6),IF(CI18&lt;&gt;$AP$18,IF(AND(CI20&lt;$AQ$6,CJ18&lt;$AQ$6),IF($AQ$6-SUM(CJ11:CJ18)&gt;CI20,CI20,$AQ$6-SUM(CJ11:CJ18)),$AQ$6-CJ18),IF($AQ$6-SUM(CJ11:CJ18)&gt;CI20,CI20,IF(CI20=$AP$20,$AQ$6-SUM(CJ11:CJ18),0)))),0)</f>
        <v>0</v>
      </c>
      <c r="CK20" s="111">
        <f t="shared" ref="CK20" si="396">CI20-CJ20</f>
        <v>0</v>
      </c>
      <c r="CL20" s="111">
        <f t="shared" ref="CL20" si="397">IF(FF20&gt;0,IF(AND(CK18=0,CL18=0),IF(CK20&lt;=$AQ$6,IF(SUM(CL11:CL18)&lt;&gt;$AQ$6,CK20,0),$AQ$6),IF(CK18&lt;&gt;$AP$18,IF(AND(CK20&lt;$AQ$6,CL18&lt;$AQ$6),IF($AQ$6-SUM(CL11:CL18)&gt;CK20,CK20,$AQ$6-SUM(CL11:CL18)),$AQ$6-CL18),IF($AQ$6-SUM(CL11:CL18)&gt;CK20,CK20,IF(CK20=$AP$20,$AQ$6-SUM(CL11:CL18),0)))),0)</f>
        <v>0</v>
      </c>
      <c r="CM20" s="111">
        <f t="shared" ref="CM20" si="398">CK20-CL20</f>
        <v>0</v>
      </c>
      <c r="CN20" s="111">
        <f t="shared" ref="CN20" si="399">IF(FH20&gt;0,IF(AND(CM18=0,CN18=0),IF(CM20&lt;=$AQ$6,IF(SUM(CN11:CN18)&lt;&gt;$AQ$6,CM20,0),$AQ$6),IF(CM18&lt;&gt;$AP$18,IF(AND(CM20&lt;$AQ$6,CN18&lt;$AQ$6),IF($AQ$6-SUM(CN11:CN18)&gt;CM20,CM20,$AQ$6-SUM(CN11:CN18)),$AQ$6-CN18),IF($AQ$6-SUM(CN11:CN18)&gt;CM20,CM20,IF(CM20=$AP$20,$AQ$6-SUM(CN11:CN18),0)))),0)</f>
        <v>0</v>
      </c>
      <c r="CO20" s="111">
        <f t="shared" ref="CO20" si="400">CM20-CN20</f>
        <v>0</v>
      </c>
      <c r="CP20" s="111">
        <f t="shared" ref="CP20" si="401">IF(FJ20&gt;0,IF(AND(CO18=0,CP18=0),IF(CO20&lt;=$AQ$6,IF(SUM(CP11:CP18)&lt;&gt;$AQ$6,CO20,0),$AQ$6),IF(CO18&lt;&gt;$AP$18,IF(AND(CO20&lt;$AQ$6,CP18&lt;$AQ$6),IF($AQ$6-SUM(CP11:CP18)&gt;CO20,CO20,$AQ$6-SUM(CP11:CP18)),$AQ$6-CP18),IF($AQ$6-SUM(CP11:CP18)&gt;CO20,CO20,IF(CO20=$AP$20,$AQ$6-SUM(CP11:CP18),0)))),0)</f>
        <v>0</v>
      </c>
      <c r="CQ20" s="111">
        <f t="shared" ref="CQ20" si="402">CO20-CP20</f>
        <v>0</v>
      </c>
      <c r="CR20" s="111">
        <f t="shared" ref="CR20" si="403">IF(FL20&gt;0,IF(AND(CQ18=0,CR18=0),IF(CQ20&lt;=$AQ$6,IF(SUM(CR11:CR18)&lt;&gt;$AQ$6,CQ20,0),$AQ$6),IF(CQ18&lt;&gt;$AP$18,IF(AND(CQ20&lt;$AQ$6,CR18&lt;$AQ$6),IF($AQ$6-SUM(CR11:CR18)&gt;CQ20,CQ20,$AQ$6-SUM(CR11:CR18)),$AQ$6-CR18),IF($AQ$6-SUM(CR11:CR18)&gt;CQ20,CQ20,IF(CQ20=$AP$20,$AQ$6-SUM(CR11:CR18),0)))),0)</f>
        <v>0</v>
      </c>
      <c r="CS20" s="111">
        <f t="shared" ref="CS20" si="404">CQ20-CR20</f>
        <v>0</v>
      </c>
      <c r="CT20" s="111">
        <f t="shared" ref="CT20" si="405">IF(FN20&gt;0,IF(AND(CS18=0,CT18=0),IF(CS20&lt;=$AQ$6,IF(SUM(CT11:CT18)&lt;&gt;$AQ$6,CS20,0),$AQ$6),IF(CS18&lt;&gt;$AP$18,IF(AND(CS20&lt;$AQ$6,CT18&lt;$AQ$6),IF($AQ$6-SUM(CT11:CT18)&gt;CS20,CS20,$AQ$6-SUM(CT11:CT18)),$AQ$6-CT18),IF($AQ$6-SUM(CT11:CT18)&gt;CS20,CS20,IF(CS20=$AP$20,$AQ$6-SUM(CT11:CT18),0)))),0)</f>
        <v>0</v>
      </c>
      <c r="CU20" s="111">
        <f t="shared" ref="CU20" si="406">CS20-CT20</f>
        <v>0</v>
      </c>
      <c r="CV20" s="111">
        <f t="shared" ref="CV20" si="407">IF(FP20&gt;0,IF(AND(CU18=0,CV18=0),IF(CU20&lt;=$AQ$6,IF(SUM(CV11:CV18)&lt;&gt;$AQ$6,CU20,0),$AQ$6),IF(CU18&lt;&gt;$AP$18,IF(AND(CU20&lt;$AQ$6,CV18&lt;$AQ$6),IF($AQ$6-SUM(CV11:CV18)&gt;CU20,CU20,$AQ$6-SUM(CV11:CV18)),$AQ$6-CV18),IF($AQ$6-SUM(CV11:CV18)&gt;CU20,CU20,IF(CU20=$AP$20,$AQ$6-SUM(CV11:CV18),0)))),0)</f>
        <v>0</v>
      </c>
      <c r="CW20" s="111">
        <f t="shared" ref="CW20" si="408">CU20-CV20</f>
        <v>0</v>
      </c>
      <c r="CX20" s="111">
        <f t="shared" ref="CX20" si="409">IF(FR20&gt;0,IF(AND(CW18=0,CX18=0),IF(CW20&lt;=$AQ$6,IF(SUM(CX11:CX18)&lt;&gt;$AQ$6,CW20,0),$AQ$6),IF(CW18&lt;&gt;$AP$18,IF(AND(CW20&lt;$AQ$6,CX18&lt;$AQ$6),IF($AQ$6-SUM(CX11:CX18)&gt;CW20,CW20,$AQ$6-SUM(CX11:CX18)),$AQ$6-CX18),IF($AQ$6-SUM(CX11:CX18)&gt;CW20,CW20,IF(CW20=$AP$20,$AQ$6-SUM(CX11:CX18),0)))),0)</f>
        <v>0</v>
      </c>
      <c r="CY20" s="111">
        <f t="shared" ref="CY20" si="410">CW20-CX20</f>
        <v>0</v>
      </c>
      <c r="CZ20" s="111">
        <f t="shared" ref="CZ20" si="411">IF(FT20&gt;0,IF(AND(CY18=0,CZ18=0),IF(CY20&lt;=$AQ$6,IF(SUM(CZ11:CZ18)&lt;&gt;$AQ$6,CY20,0),$AQ$6),IF(CY18&lt;&gt;$AP$18,IF(AND(CY20&lt;$AQ$6,CZ18&lt;$AQ$6),IF($AQ$6-SUM(CZ11:CZ18)&gt;CY20,CY20,$AQ$6-SUM(CZ11:CZ18)),$AQ$6-CZ18),IF($AQ$6-SUM(CZ11:CZ18)&gt;CY20,CY20,IF(CY20=$AP$20,$AQ$6-SUM(CZ11:CZ18),0)))),0)</f>
        <v>0</v>
      </c>
      <c r="DA20" s="111">
        <f t="shared" ref="DA20" si="412">CY20-CZ20</f>
        <v>0</v>
      </c>
      <c r="DB20" s="111">
        <f t="shared" ref="DB20" si="413">IF(FV20&gt;0,IF(AND(DA18=0,DB18=0),IF(DA20&lt;=$AQ$6,IF(SUM(DB11:DB18)&lt;&gt;$AQ$6,DA20,0),$AQ$6),IF(DA18&lt;&gt;$AP$18,IF(AND(DA20&lt;$AQ$6,DB18&lt;$AQ$6),IF($AQ$6-SUM(DB11:DB18)&gt;DA20,DA20,$AQ$6-SUM(DB11:DB18)),$AQ$6-DB18),IF($AQ$6-SUM(DB11:DB18)&gt;DA20,DA20,IF(DA20=$AP$20,$AQ$6-SUM(DB11:DB18),0)))),0)</f>
        <v>0</v>
      </c>
      <c r="DC20" s="111">
        <f t="shared" ref="DC20" si="414">DA20-DB20</f>
        <v>0</v>
      </c>
      <c r="DD20" s="111">
        <f t="shared" ref="DD20" si="415">IF(FX20&gt;0,IF(AND(DC18=0,DD18=0),IF(DC20&lt;=$AQ$6,IF(SUM(DD11:DD18)&lt;&gt;$AQ$6,DC20,0),$AQ$6),IF(DC18&lt;&gt;$AP$18,IF(AND(DC20&lt;$AQ$6,DD18&lt;$AQ$6),IF($AQ$6-SUM(DD11:DD18)&gt;DC20,DC20,$AQ$6-SUM(DD11:DD18)),$AQ$6-DD18),IF($AQ$6-SUM(DD11:DD18)&gt;DC20,DC20,IF(DC20=$AP$20,$AQ$6-SUM(DD11:DD18),0)))),0)</f>
        <v>0</v>
      </c>
      <c r="DE20" s="111">
        <f t="shared" ref="DE20" si="416">DC20-DD20</f>
        <v>0</v>
      </c>
      <c r="DF20" s="111">
        <f t="shared" ref="DF20" si="417">IF(FZ20&gt;0,IF(AND(DE18=0,DF18=0),IF(DE20&lt;=$AQ$6,IF(SUM(DF11:DF18)&lt;&gt;$AQ$6,DE20,0),$AQ$6),IF(DE18&lt;&gt;$AP$18,IF(AND(DE20&lt;$AQ$6,DF18&lt;$AQ$6),IF($AQ$6-SUM(DF11:DF18)&gt;DE20,DE20,$AQ$6-SUM(DF11:DF18)),$AQ$6-DF18),IF($AQ$6-SUM(DF11:DF18)&gt;DE20,DE20,IF(DE20=$AP$20,$AQ$6-SUM(DF11:DF18),0)))),0)</f>
        <v>0</v>
      </c>
      <c r="DG20" s="111">
        <f t="shared" ref="DG20" si="418">DE20-DF20</f>
        <v>0</v>
      </c>
      <c r="DH20" s="111">
        <f t="shared" ref="DH20" si="419">IF(GB20&gt;0,IF(AND(DG18=0,DH18=0),IF(DG20&lt;=$AQ$6,IF(SUM(DH11:DH18)&lt;&gt;$AQ$6,DG20,0),$AQ$6),IF(DG18&lt;&gt;$AP$18,IF(AND(DG20&lt;$AQ$6,DH18&lt;$AQ$6),IF($AQ$6-SUM(DH11:DH18)&gt;DG20,DG20,$AQ$6-SUM(DH11:DH18)),$AQ$6-DH18),IF($AQ$6-SUM(DH11:DH18)&gt;DG20,DG20,IF(DG20=$AP$20,$AQ$6-SUM(DH11:DH18),0)))),0)</f>
        <v>0</v>
      </c>
      <c r="DI20" s="111">
        <f t="shared" ref="DI20" si="420">DG20-DH20</f>
        <v>0</v>
      </c>
      <c r="DJ20" s="111">
        <f t="shared" ref="DJ20" si="421">IF(GD20&gt;0,IF(AND(DI18=0,DJ18=0),IF(DI20&lt;=$AQ$6,IF(SUM(DJ11:DJ18)&lt;&gt;$AQ$6,DI20,0),$AQ$6),IF(DI18&lt;&gt;$AP$18,IF(AND(DI20&lt;$AQ$6,DJ18&lt;$AQ$6),IF($AQ$6-SUM(DJ11:DJ18)&gt;DI20,DI20,$AQ$6-SUM(DJ11:DJ18)),$AQ$6-DJ18),IF($AQ$6-SUM(DJ11:DJ18)&gt;DI20,DI20,IF(DI20=$AP$20,$AQ$6-SUM(DJ11:DJ18),0)))),0)</f>
        <v>0</v>
      </c>
      <c r="DL20" s="111">
        <f>'KALENDER PENDIDIKAN'!B124</f>
        <v>0</v>
      </c>
      <c r="DM20" s="111"/>
      <c r="DN20" s="111">
        <f>'KALENDER PENDIDIKAN'!C124</f>
        <v>1</v>
      </c>
      <c r="DO20" s="111"/>
      <c r="DP20" s="111">
        <f>'KALENDER PENDIDIKAN'!D124</f>
        <v>1</v>
      </c>
      <c r="DQ20" s="111"/>
      <c r="DR20" s="111">
        <f>'KALENDER PENDIDIKAN'!E124</f>
        <v>1</v>
      </c>
      <c r="DS20" s="111"/>
      <c r="DT20" s="111">
        <f>'KALENDER PENDIDIKAN'!F124</f>
        <v>1</v>
      </c>
      <c r="DU20" s="111"/>
      <c r="DV20" s="111">
        <f>'KALENDER PENDIDIKAN'!G124</f>
        <v>0</v>
      </c>
      <c r="DW20" s="111"/>
      <c r="DX20" s="111">
        <f>'KALENDER PENDIDIKAN'!H124</f>
        <v>1</v>
      </c>
      <c r="DY20" s="111"/>
      <c r="DZ20" s="111">
        <f>'KALENDER PENDIDIKAN'!I124</f>
        <v>1</v>
      </c>
      <c r="EA20" s="111"/>
      <c r="EB20" s="111">
        <f>'KALENDER PENDIDIKAN'!J124</f>
        <v>1</v>
      </c>
      <c r="EC20" s="111"/>
      <c r="ED20" s="111">
        <f>'KALENDER PENDIDIKAN'!K124</f>
        <v>0</v>
      </c>
      <c r="EE20" s="111"/>
      <c r="EF20" s="111">
        <f>'KALENDER PENDIDIKAN'!L124</f>
        <v>0</v>
      </c>
      <c r="EG20" s="111"/>
      <c r="EH20" s="111">
        <f>'KALENDER PENDIDIKAN'!M124</f>
        <v>0</v>
      </c>
      <c r="EI20" s="111"/>
      <c r="EJ20" s="111">
        <f>'KALENDER PENDIDIKAN'!N124</f>
        <v>1</v>
      </c>
      <c r="EK20" s="111"/>
      <c r="EL20" s="111">
        <f>'KALENDER PENDIDIKAN'!O124</f>
        <v>1</v>
      </c>
      <c r="EM20" s="111"/>
      <c r="EN20" s="111">
        <f>'KALENDER PENDIDIKAN'!P124</f>
        <v>1</v>
      </c>
      <c r="EO20" s="111"/>
      <c r="EP20" s="111">
        <f>'KALENDER PENDIDIKAN'!Q124</f>
        <v>1</v>
      </c>
      <c r="EQ20" s="111"/>
      <c r="ER20" s="111">
        <f>'KALENDER PENDIDIKAN'!R124</f>
        <v>0</v>
      </c>
      <c r="ES20" s="111"/>
      <c r="ET20" s="111">
        <f>'KALENDER PENDIDIKAN'!S124</f>
        <v>0</v>
      </c>
      <c r="EU20" s="111"/>
      <c r="EV20" s="111">
        <f>'KALENDER PENDIDIKAN'!T124</f>
        <v>1</v>
      </c>
      <c r="EW20" s="111"/>
      <c r="EX20" s="111">
        <f>'KALENDER PENDIDIKAN'!U124</f>
        <v>1</v>
      </c>
      <c r="EY20" s="111"/>
      <c r="EZ20" s="111">
        <f>'KALENDER PENDIDIKAN'!V124</f>
        <v>1</v>
      </c>
      <c r="FA20" s="111"/>
      <c r="FB20" s="111">
        <f>'KALENDER PENDIDIKAN'!W124</f>
        <v>1</v>
      </c>
      <c r="FC20" s="111"/>
      <c r="FD20" s="111">
        <f>'KALENDER PENDIDIKAN'!X124</f>
        <v>1</v>
      </c>
      <c r="FE20" s="111"/>
      <c r="FF20" s="111">
        <f>'KALENDER PENDIDIKAN'!Y124</f>
        <v>0</v>
      </c>
      <c r="FG20" s="111"/>
      <c r="FH20" s="111">
        <f>'KALENDER PENDIDIKAN'!Z124</f>
        <v>0</v>
      </c>
      <c r="FI20" s="111"/>
      <c r="FJ20" s="111">
        <f>'KALENDER PENDIDIKAN'!AA124</f>
        <v>0</v>
      </c>
      <c r="FK20" s="111"/>
      <c r="FL20" s="111">
        <f>'KALENDER PENDIDIKAN'!AB124</f>
        <v>1</v>
      </c>
      <c r="FM20" s="111"/>
      <c r="FN20" s="111">
        <f>'KALENDER PENDIDIKAN'!AC124</f>
        <v>0</v>
      </c>
      <c r="FO20" s="111"/>
      <c r="FP20" s="111">
        <f>'KALENDER PENDIDIKAN'!AD124</f>
        <v>1</v>
      </c>
      <c r="FQ20" s="111"/>
      <c r="FR20" s="111">
        <f>'KALENDER PENDIDIKAN'!AE124</f>
        <v>0</v>
      </c>
      <c r="FS20" s="111"/>
      <c r="FT20" s="111">
        <f>'KALENDER PENDIDIKAN'!AF124</f>
        <v>1</v>
      </c>
      <c r="FU20" s="111"/>
      <c r="FV20" s="111">
        <f>'KALENDER PENDIDIKAN'!AG124</f>
        <v>0</v>
      </c>
      <c r="FW20" s="111"/>
      <c r="FX20" s="111">
        <f>'KALENDER PENDIDIKAN'!AH124</f>
        <v>0</v>
      </c>
      <c r="FY20" s="111"/>
      <c r="FZ20" s="111">
        <f>'KALENDER PENDIDIKAN'!AI124</f>
        <v>0</v>
      </c>
      <c r="GA20" s="111"/>
      <c r="GB20" s="111">
        <f>'KALENDER PENDIDIKAN'!AJ124</f>
        <v>0</v>
      </c>
      <c r="GC20" s="111"/>
      <c r="GD20" s="111">
        <f>'KALENDER PENDIDIKAN'!AK124</f>
        <v>0</v>
      </c>
      <c r="GE20" s="111"/>
      <c r="GF20" s="111">
        <v>10</v>
      </c>
      <c r="GH20" s="103" t="str">
        <f t="shared" si="177"/>
        <v>Hide</v>
      </c>
    </row>
    <row r="21" spans="1:190" hidden="1" x14ac:dyDescent="0.35">
      <c r="A21" s="118"/>
      <c r="B21" s="118"/>
      <c r="C21" s="118"/>
      <c r="D21" s="137" t="str">
        <f t="shared" si="70"/>
        <v/>
      </c>
      <c r="E21" s="137" t="str">
        <f t="shared" si="71"/>
        <v/>
      </c>
      <c r="F21" s="137" t="str">
        <f t="shared" si="72"/>
        <v/>
      </c>
      <c r="G21" s="137" t="str">
        <f t="shared" si="73"/>
        <v/>
      </c>
      <c r="H21" s="137" t="str">
        <f t="shared" si="74"/>
        <v/>
      </c>
      <c r="I21" s="137" t="str">
        <f t="shared" si="75"/>
        <v/>
      </c>
      <c r="J21" s="137" t="str">
        <f t="shared" si="76"/>
        <v/>
      </c>
      <c r="K21" s="137" t="str">
        <f t="shared" si="77"/>
        <v/>
      </c>
      <c r="L21" s="137" t="str">
        <f t="shared" si="78"/>
        <v/>
      </c>
      <c r="M21" s="137" t="str">
        <f t="shared" si="79"/>
        <v/>
      </c>
      <c r="N21" s="137" t="str">
        <f t="shared" si="80"/>
        <v/>
      </c>
      <c r="O21" s="137" t="str">
        <f t="shared" si="81"/>
        <v/>
      </c>
      <c r="P21" s="137" t="str">
        <f t="shared" si="82"/>
        <v/>
      </c>
      <c r="Q21" s="137" t="str">
        <f t="shared" si="83"/>
        <v/>
      </c>
      <c r="R21" s="137" t="str">
        <f t="shared" si="84"/>
        <v/>
      </c>
      <c r="S21" s="137" t="str">
        <f t="shared" si="85"/>
        <v/>
      </c>
      <c r="T21" s="137" t="str">
        <f t="shared" si="86"/>
        <v/>
      </c>
      <c r="U21" s="137" t="str">
        <f t="shared" si="87"/>
        <v/>
      </c>
      <c r="V21" s="137" t="str">
        <f t="shared" si="88"/>
        <v/>
      </c>
      <c r="W21" s="137" t="str">
        <f t="shared" si="89"/>
        <v/>
      </c>
      <c r="X21" s="137" t="str">
        <f t="shared" si="90"/>
        <v/>
      </c>
      <c r="Y21" s="137" t="str">
        <f t="shared" si="91"/>
        <v/>
      </c>
      <c r="Z21" s="137" t="str">
        <f t="shared" si="92"/>
        <v/>
      </c>
      <c r="AA21" s="137" t="str">
        <f t="shared" si="93"/>
        <v/>
      </c>
      <c r="AB21" s="137" t="str">
        <f t="shared" si="94"/>
        <v/>
      </c>
      <c r="AC21" s="137" t="str">
        <f t="shared" si="95"/>
        <v/>
      </c>
      <c r="AD21" s="137" t="str">
        <f t="shared" si="96"/>
        <v/>
      </c>
      <c r="AE21" s="137" t="str">
        <f t="shared" si="97"/>
        <v/>
      </c>
      <c r="AF21" s="137" t="str">
        <f t="shared" si="98"/>
        <v/>
      </c>
      <c r="AG21" s="137" t="str">
        <f t="shared" si="99"/>
        <v/>
      </c>
      <c r="AH21" s="137" t="str">
        <f t="shared" si="100"/>
        <v/>
      </c>
      <c r="AI21" s="137" t="str">
        <f t="shared" si="101"/>
        <v/>
      </c>
      <c r="AJ21" s="137" t="str">
        <f t="shared" si="102"/>
        <v/>
      </c>
      <c r="AK21" s="137" t="str">
        <f t="shared" si="103"/>
        <v/>
      </c>
      <c r="AL21" s="137" t="str">
        <f t="shared" si="104"/>
        <v/>
      </c>
      <c r="AM21" s="137" t="str">
        <f t="shared" si="105"/>
        <v/>
      </c>
      <c r="AN21" s="41"/>
      <c r="AO21" s="2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L21" s="111">
        <f>'KALENDER PENDIDIKAN'!B125</f>
        <v>0</v>
      </c>
      <c r="DM21" s="111"/>
      <c r="DN21" s="111">
        <f>'KALENDER PENDIDIKAN'!C125</f>
        <v>1</v>
      </c>
      <c r="DO21" s="111"/>
      <c r="DP21" s="111">
        <f>'KALENDER PENDIDIKAN'!D125</f>
        <v>1</v>
      </c>
      <c r="DQ21" s="111"/>
      <c r="DR21" s="111">
        <f>'KALENDER PENDIDIKAN'!E125</f>
        <v>1</v>
      </c>
      <c r="DS21" s="111"/>
      <c r="DT21" s="111">
        <f>'KALENDER PENDIDIKAN'!F125</f>
        <v>1</v>
      </c>
      <c r="DU21" s="111"/>
      <c r="DV21" s="111">
        <f>'KALENDER PENDIDIKAN'!G125</f>
        <v>0</v>
      </c>
      <c r="DW21" s="111"/>
      <c r="DX21" s="111">
        <f>'KALENDER PENDIDIKAN'!H125</f>
        <v>1</v>
      </c>
      <c r="DY21" s="111"/>
      <c r="DZ21" s="111">
        <f>'KALENDER PENDIDIKAN'!I125</f>
        <v>1</v>
      </c>
      <c r="EA21" s="111"/>
      <c r="EB21" s="111">
        <f>'KALENDER PENDIDIKAN'!J125</f>
        <v>1</v>
      </c>
      <c r="EC21" s="111"/>
      <c r="ED21" s="111">
        <f>'KALENDER PENDIDIKAN'!K125</f>
        <v>0</v>
      </c>
      <c r="EE21" s="111"/>
      <c r="EF21" s="111">
        <f>'KALENDER PENDIDIKAN'!L125</f>
        <v>0</v>
      </c>
      <c r="EG21" s="111"/>
      <c r="EH21" s="111">
        <f>'KALENDER PENDIDIKAN'!M125</f>
        <v>0</v>
      </c>
      <c r="EI21" s="111"/>
      <c r="EJ21" s="111">
        <f>'KALENDER PENDIDIKAN'!N125</f>
        <v>1</v>
      </c>
      <c r="EK21" s="111"/>
      <c r="EL21" s="111">
        <f>'KALENDER PENDIDIKAN'!O125</f>
        <v>1</v>
      </c>
      <c r="EM21" s="111"/>
      <c r="EN21" s="111">
        <f>'KALENDER PENDIDIKAN'!P125</f>
        <v>1</v>
      </c>
      <c r="EO21" s="111"/>
      <c r="EP21" s="111">
        <f>'KALENDER PENDIDIKAN'!Q125</f>
        <v>1</v>
      </c>
      <c r="EQ21" s="111"/>
      <c r="ER21" s="111">
        <f>'KALENDER PENDIDIKAN'!R125</f>
        <v>0</v>
      </c>
      <c r="ES21" s="111"/>
      <c r="ET21" s="111">
        <f>'KALENDER PENDIDIKAN'!S125</f>
        <v>0</v>
      </c>
      <c r="EU21" s="111"/>
      <c r="EV21" s="111">
        <f>'KALENDER PENDIDIKAN'!T125</f>
        <v>1</v>
      </c>
      <c r="EW21" s="111"/>
      <c r="EX21" s="111">
        <f>'KALENDER PENDIDIKAN'!U125</f>
        <v>1</v>
      </c>
      <c r="EY21" s="111"/>
      <c r="EZ21" s="111">
        <f>'KALENDER PENDIDIKAN'!V125</f>
        <v>1</v>
      </c>
      <c r="FA21" s="111"/>
      <c r="FB21" s="111">
        <f>'KALENDER PENDIDIKAN'!W125</f>
        <v>1</v>
      </c>
      <c r="FC21" s="111"/>
      <c r="FD21" s="111">
        <f>'KALENDER PENDIDIKAN'!X125</f>
        <v>1</v>
      </c>
      <c r="FE21" s="111"/>
      <c r="FF21" s="111">
        <f>'KALENDER PENDIDIKAN'!Y125</f>
        <v>0</v>
      </c>
      <c r="FG21" s="111"/>
      <c r="FH21" s="111">
        <f>'KALENDER PENDIDIKAN'!Z125</f>
        <v>0</v>
      </c>
      <c r="FI21" s="111"/>
      <c r="FJ21" s="111">
        <f>'KALENDER PENDIDIKAN'!AA125</f>
        <v>0</v>
      </c>
      <c r="FK21" s="111"/>
      <c r="FL21" s="111">
        <f>'KALENDER PENDIDIKAN'!AB125</f>
        <v>1</v>
      </c>
      <c r="FM21" s="111"/>
      <c r="FN21" s="111">
        <f>'KALENDER PENDIDIKAN'!AC125</f>
        <v>0</v>
      </c>
      <c r="FO21" s="111"/>
      <c r="FP21" s="111">
        <f>'KALENDER PENDIDIKAN'!AD125</f>
        <v>1</v>
      </c>
      <c r="FQ21" s="111"/>
      <c r="FR21" s="111">
        <f>'KALENDER PENDIDIKAN'!AE125</f>
        <v>0</v>
      </c>
      <c r="FS21" s="111"/>
      <c r="FT21" s="111">
        <f>'KALENDER PENDIDIKAN'!AF125</f>
        <v>1</v>
      </c>
      <c r="FU21" s="111"/>
      <c r="FV21" s="111">
        <f>'KALENDER PENDIDIKAN'!AG125</f>
        <v>0</v>
      </c>
      <c r="FW21" s="111"/>
      <c r="FX21" s="111">
        <f>'KALENDER PENDIDIKAN'!AH125</f>
        <v>0</v>
      </c>
      <c r="FY21" s="111"/>
      <c r="FZ21" s="111">
        <f>'KALENDER PENDIDIKAN'!AI125</f>
        <v>0</v>
      </c>
      <c r="GA21" s="111"/>
      <c r="GB21" s="111">
        <f>'KALENDER PENDIDIKAN'!AJ125</f>
        <v>0</v>
      </c>
      <c r="GC21" s="111"/>
      <c r="GD21" s="111">
        <f>'KALENDER PENDIDIKAN'!AK125</f>
        <v>0</v>
      </c>
      <c r="GE21" s="111"/>
      <c r="GF21" s="111">
        <v>11</v>
      </c>
      <c r="GH21" s="103" t="str">
        <f t="shared" si="177"/>
        <v>Hide</v>
      </c>
    </row>
    <row r="22" spans="1:190" x14ac:dyDescent="0.35">
      <c r="A22" s="118" t="str">
        <f>PROTA!C50</f>
        <v/>
      </c>
      <c r="B22" s="118">
        <f>PROTA!C51</f>
        <v>0</v>
      </c>
      <c r="C22" s="118" t="str">
        <f>PROTA!E50</f>
        <v/>
      </c>
      <c r="D22" s="137" t="str">
        <f t="shared" si="70"/>
        <v/>
      </c>
      <c r="E22" s="137" t="str">
        <f t="shared" si="71"/>
        <v/>
      </c>
      <c r="F22" s="137" t="str">
        <f t="shared" si="72"/>
        <v/>
      </c>
      <c r="G22" s="137" t="str">
        <f t="shared" si="73"/>
        <v/>
      </c>
      <c r="H22" s="137" t="str">
        <f t="shared" si="74"/>
        <v/>
      </c>
      <c r="I22" s="137" t="str">
        <f t="shared" si="75"/>
        <v/>
      </c>
      <c r="J22" s="137" t="str">
        <f t="shared" si="76"/>
        <v/>
      </c>
      <c r="K22" s="137" t="str">
        <f t="shared" si="77"/>
        <v/>
      </c>
      <c r="L22" s="137" t="str">
        <f t="shared" si="78"/>
        <v/>
      </c>
      <c r="M22" s="137" t="str">
        <f t="shared" si="79"/>
        <v/>
      </c>
      <c r="N22" s="137" t="str">
        <f t="shared" si="80"/>
        <v/>
      </c>
      <c r="O22" s="137" t="str">
        <f t="shared" si="81"/>
        <v/>
      </c>
      <c r="P22" s="137" t="str">
        <f t="shared" si="82"/>
        <v/>
      </c>
      <c r="Q22" s="137" t="str">
        <f t="shared" si="83"/>
        <v/>
      </c>
      <c r="R22" s="137" t="str">
        <f t="shared" si="84"/>
        <v/>
      </c>
      <c r="S22" s="137" t="str">
        <f t="shared" si="85"/>
        <v/>
      </c>
      <c r="T22" s="137" t="str">
        <f t="shared" si="86"/>
        <v/>
      </c>
      <c r="U22" s="137" t="str">
        <f t="shared" si="87"/>
        <v/>
      </c>
      <c r="V22" s="137" t="str">
        <f t="shared" si="88"/>
        <v/>
      </c>
      <c r="W22" s="137" t="str">
        <f t="shared" si="89"/>
        <v/>
      </c>
      <c r="X22" s="137" t="str">
        <f t="shared" si="90"/>
        <v/>
      </c>
      <c r="Y22" s="137" t="str">
        <f t="shared" si="91"/>
        <v/>
      </c>
      <c r="Z22" s="137" t="str">
        <f t="shared" si="92"/>
        <v/>
      </c>
      <c r="AA22" s="137" t="str">
        <f t="shared" si="93"/>
        <v/>
      </c>
      <c r="AB22" s="137" t="str">
        <f t="shared" si="94"/>
        <v/>
      </c>
      <c r="AC22" s="137" t="str">
        <f t="shared" si="95"/>
        <v/>
      </c>
      <c r="AD22" s="137" t="str">
        <f t="shared" si="96"/>
        <v/>
      </c>
      <c r="AE22" s="137" t="str">
        <f t="shared" si="97"/>
        <v/>
      </c>
      <c r="AF22" s="137" t="str">
        <f t="shared" si="98"/>
        <v/>
      </c>
      <c r="AG22" s="137" t="str">
        <f t="shared" si="99"/>
        <v/>
      </c>
      <c r="AH22" s="137" t="str">
        <f t="shared" si="100"/>
        <v/>
      </c>
      <c r="AI22" s="137" t="str">
        <f t="shared" si="101"/>
        <v/>
      </c>
      <c r="AJ22" s="137" t="str">
        <f t="shared" si="102"/>
        <v/>
      </c>
      <c r="AK22" s="137" t="str">
        <f t="shared" si="103"/>
        <v/>
      </c>
      <c r="AL22" s="137" t="str">
        <f t="shared" si="104"/>
        <v/>
      </c>
      <c r="AM22" s="137" t="str">
        <f t="shared" si="105"/>
        <v/>
      </c>
      <c r="AN22" s="41"/>
      <c r="AO22" s="21"/>
      <c r="AP22">
        <f t="shared" si="106"/>
        <v>0</v>
      </c>
      <c r="AQ22" s="111">
        <f t="shared" si="0"/>
        <v>0</v>
      </c>
      <c r="AR22" s="111">
        <f>IF(DL22&gt;0,IF(AND(AQ20=0,AR20=0),IF(AQ22&lt;=$AQ$6,IF(SUM(AR11:AR20)&lt;&gt;$AQ$6,AQ22,0),$AQ$6),IF(AQ20&lt;&gt;$AP$20,IF(AND(AQ22&lt;$AQ$6,AR20&lt;$AQ$6),IF($AQ$6-SUM(AR11:AR20)&gt;AQ22,AQ22,$AQ$6-SUM(AR11:AR20)),$AQ$6-AR20),IF($AQ$6-SUM(AR11:AR20)&gt;AQ22,AQ22,IF(AQ22=$AP$22,$AQ$6-SUM(AR11:AR20),0)))),0)</f>
        <v>0</v>
      </c>
      <c r="AS22" s="111">
        <f t="shared" ref="AS22:AS33" si="422">AQ22-AR22</f>
        <v>0</v>
      </c>
      <c r="AT22" s="111">
        <f t="shared" ref="AT22" si="423">IF(DN22&gt;0,IF(AND(AS20=0,AT20=0),IF(AS22&lt;=$AQ$6,IF(SUM(AT11:AT20)&lt;&gt;$AQ$6,AS22,0),$AQ$6),IF(AS20&lt;&gt;$AP$20,IF(AND(AS22&lt;$AQ$6,AT20&lt;$AQ$6),IF($AQ$6-SUM(AT11:AT20)&gt;AS22,AS22,$AQ$6-SUM(AT11:AT20)),$AQ$6-AT20),IF($AQ$6-SUM(AT11:AT20)&gt;AS22,AS22,IF(AS22=$AP$22,$AQ$6-SUM(AT11:AT20),0)))),0)</f>
        <v>0</v>
      </c>
      <c r="AU22" s="111">
        <f t="shared" ref="AU22" si="424">AS22-AT22</f>
        <v>0</v>
      </c>
      <c r="AV22" s="111">
        <f t="shared" ref="AV22" si="425">IF(DP22&gt;0,IF(AND(AU20=0,AV20=0),IF(AU22&lt;=$AQ$6,IF(SUM(AV11:AV20)&lt;&gt;$AQ$6,AU22,0),$AQ$6),IF(AU20&lt;&gt;$AP$20,IF(AND(AU22&lt;$AQ$6,AV20&lt;$AQ$6),IF($AQ$6-SUM(AV11:AV20)&gt;AU22,AU22,$AQ$6-SUM(AV11:AV20)),$AQ$6-AV20),IF($AQ$6-SUM(AV11:AV20)&gt;AU22,AU22,IF(AU22=$AP$22,$AQ$6-SUM(AV11:AV20),0)))),0)</f>
        <v>0</v>
      </c>
      <c r="AW22" s="111">
        <f t="shared" ref="AW22" si="426">AU22-AV22</f>
        <v>0</v>
      </c>
      <c r="AX22" s="111">
        <f t="shared" ref="AX22" si="427">IF(DR22&gt;0,IF(AND(AW20=0,AX20=0),IF(AW22&lt;=$AQ$6,IF(SUM(AX11:AX20)&lt;&gt;$AQ$6,AW22,0),$AQ$6),IF(AW20&lt;&gt;$AP$20,IF(AND(AW22&lt;$AQ$6,AX20&lt;$AQ$6),IF($AQ$6-SUM(AX11:AX20)&gt;AW22,AW22,$AQ$6-SUM(AX11:AX20)),$AQ$6-AX20),IF($AQ$6-SUM(AX11:AX20)&gt;AW22,AW22,IF(AW22=$AP$22,$AQ$6-SUM(AX11:AX20),0)))),0)</f>
        <v>0</v>
      </c>
      <c r="AY22" s="111">
        <f t="shared" ref="AY22" si="428">AW22-AX22</f>
        <v>0</v>
      </c>
      <c r="AZ22" s="111">
        <f t="shared" ref="AZ22" si="429">IF(DT22&gt;0,IF(AND(AY20=0,AZ20=0),IF(AY22&lt;=$AQ$6,IF(SUM(AZ11:AZ20)&lt;&gt;$AQ$6,AY22,0),$AQ$6),IF(AY20&lt;&gt;$AP$20,IF(AND(AY22&lt;$AQ$6,AZ20&lt;$AQ$6),IF($AQ$6-SUM(AZ11:AZ20)&gt;AY22,AY22,$AQ$6-SUM(AZ11:AZ20)),$AQ$6-AZ20),IF($AQ$6-SUM(AZ11:AZ20)&gt;AY22,AY22,IF(AY22=$AP$22,$AQ$6-SUM(AZ11:AZ20),0)))),0)</f>
        <v>0</v>
      </c>
      <c r="BA22" s="111">
        <f t="shared" ref="BA22" si="430">AY22-AZ22</f>
        <v>0</v>
      </c>
      <c r="BB22" s="111">
        <f t="shared" ref="BB22" si="431">IF(DV22&gt;0,IF(AND(BA20=0,BB20=0),IF(BA22&lt;=$AQ$6,IF(SUM(BB11:BB20)&lt;&gt;$AQ$6,BA22,0),$AQ$6),IF(BA20&lt;&gt;$AP$20,IF(AND(BA22&lt;$AQ$6,BB20&lt;$AQ$6),IF($AQ$6-SUM(BB11:BB20)&gt;BA22,BA22,$AQ$6-SUM(BB11:BB20)),$AQ$6-BB20),IF($AQ$6-SUM(BB11:BB20)&gt;BA22,BA22,IF(BA22=$AP$22,$AQ$6-SUM(BB11:BB20),0)))),0)</f>
        <v>0</v>
      </c>
      <c r="BC22" s="111">
        <f t="shared" ref="BC22" si="432">BA22-BB22</f>
        <v>0</v>
      </c>
      <c r="BD22" s="111">
        <f t="shared" ref="BD22" si="433">IF(DX22&gt;0,IF(AND(BC20=0,BD20=0),IF(BC22&lt;=$AQ$6,IF(SUM(BD11:BD20)&lt;&gt;$AQ$6,BC22,0),$AQ$6),IF(BC20&lt;&gt;$AP$20,IF(AND(BC22&lt;$AQ$6,BD20&lt;$AQ$6),IF($AQ$6-SUM(BD11:BD20)&gt;BC22,BC22,$AQ$6-SUM(BD11:BD20)),$AQ$6-BD20),IF($AQ$6-SUM(BD11:BD20)&gt;BC22,BC22,IF(BC22=$AP$22,$AQ$6-SUM(BD11:BD20),0)))),0)</f>
        <v>0</v>
      </c>
      <c r="BE22" s="111">
        <f t="shared" ref="BE22" si="434">BC22-BD22</f>
        <v>0</v>
      </c>
      <c r="BF22" s="111">
        <f t="shared" ref="BF22" si="435">IF(DZ22&gt;0,IF(AND(BE20=0,BF20=0),IF(BE22&lt;=$AQ$6,IF(SUM(BF11:BF20)&lt;&gt;$AQ$6,BE22,0),$AQ$6),IF(BE20&lt;&gt;$AP$20,IF(AND(BE22&lt;$AQ$6,BF20&lt;$AQ$6),IF($AQ$6-SUM(BF11:BF20)&gt;BE22,BE22,$AQ$6-SUM(BF11:BF20)),$AQ$6-BF20),IF($AQ$6-SUM(BF11:BF20)&gt;BE22,BE22,IF(BE22=$AP$22,$AQ$6-SUM(BF11:BF20),0)))),0)</f>
        <v>0</v>
      </c>
      <c r="BG22" s="111">
        <f t="shared" ref="BG22" si="436">BE22-BF22</f>
        <v>0</v>
      </c>
      <c r="BH22" s="111">
        <f t="shared" ref="BH22" si="437">IF(EB22&gt;0,IF(AND(BG20=0,BH20=0),IF(BG22&lt;=$AQ$6,IF(SUM(BH11:BH20)&lt;&gt;$AQ$6,BG22,0),$AQ$6),IF(BG20&lt;&gt;$AP$20,IF(AND(BG22&lt;$AQ$6,BH20&lt;$AQ$6),IF($AQ$6-SUM(BH11:BH20)&gt;BG22,BG22,$AQ$6-SUM(BH11:BH20)),$AQ$6-BH20),IF($AQ$6-SUM(BH11:BH20)&gt;BG22,BG22,IF(BG22=$AP$22,$AQ$6-SUM(BH11:BH20),0)))),0)</f>
        <v>0</v>
      </c>
      <c r="BI22" s="111">
        <f t="shared" ref="BI22" si="438">BG22-BH22</f>
        <v>0</v>
      </c>
      <c r="BJ22" s="111">
        <f t="shared" ref="BJ22" si="439">IF(ED22&gt;0,IF(AND(BI20=0,BJ20=0),IF(BI22&lt;=$AQ$6,IF(SUM(BJ11:BJ20)&lt;&gt;$AQ$6,BI22,0),$AQ$6),IF(BI20&lt;&gt;$AP$20,IF(AND(BI22&lt;$AQ$6,BJ20&lt;$AQ$6),IF($AQ$6-SUM(BJ11:BJ20)&gt;BI22,BI22,$AQ$6-SUM(BJ11:BJ20)),$AQ$6-BJ20),IF($AQ$6-SUM(BJ11:BJ20)&gt;BI22,BI22,IF(BI22=$AP$22,$AQ$6-SUM(BJ11:BJ20),0)))),0)</f>
        <v>0</v>
      </c>
      <c r="BK22" s="111">
        <f t="shared" ref="BK22" si="440">BI22-BJ22</f>
        <v>0</v>
      </c>
      <c r="BL22" s="111">
        <f t="shared" ref="BL22" si="441">IF(EF22&gt;0,IF(AND(BK20=0,BL20=0),IF(BK22&lt;=$AQ$6,IF(SUM(BL11:BL20)&lt;&gt;$AQ$6,BK22,0),$AQ$6),IF(BK20&lt;&gt;$AP$20,IF(AND(BK22&lt;$AQ$6,BL20&lt;$AQ$6),IF($AQ$6-SUM(BL11:BL20)&gt;BK22,BK22,$AQ$6-SUM(BL11:BL20)),$AQ$6-BL20),IF($AQ$6-SUM(BL11:BL20)&gt;BK22,BK22,IF(BK22=$AP$22,$AQ$6-SUM(BL11:BL20),0)))),0)</f>
        <v>0</v>
      </c>
      <c r="BM22" s="111">
        <f t="shared" ref="BM22" si="442">BK22-BL22</f>
        <v>0</v>
      </c>
      <c r="BN22" s="111">
        <f t="shared" ref="BN22" si="443">IF(EH22&gt;0,IF(AND(BM20=0,BN20=0),IF(BM22&lt;=$AQ$6,IF(SUM(BN11:BN20)&lt;&gt;$AQ$6,BM22,0),$AQ$6),IF(BM20&lt;&gt;$AP$20,IF(AND(BM22&lt;$AQ$6,BN20&lt;$AQ$6),IF($AQ$6-SUM(BN11:BN20)&gt;BM22,BM22,$AQ$6-SUM(BN11:BN20)),$AQ$6-BN20),IF($AQ$6-SUM(BN11:BN20)&gt;BM22,BM22,IF(BM22=$AP$22,$AQ$6-SUM(BN11:BN20),0)))),0)</f>
        <v>0</v>
      </c>
      <c r="BO22" s="111">
        <f t="shared" ref="BO22" si="444">BM22-BN22</f>
        <v>0</v>
      </c>
      <c r="BP22" s="111">
        <f t="shared" ref="BP22" si="445">IF(EJ22&gt;0,IF(AND(BO20=0,BP20=0),IF(BO22&lt;=$AQ$6,IF(SUM(BP11:BP20)&lt;&gt;$AQ$6,BO22,0),$AQ$6),IF(BO20&lt;&gt;$AP$20,IF(AND(BO22&lt;$AQ$6,BP20&lt;$AQ$6),IF($AQ$6-SUM(BP11:BP20)&gt;BO22,BO22,$AQ$6-SUM(BP11:BP20)),$AQ$6-BP20),IF($AQ$6-SUM(BP11:BP20)&gt;BO22,BO22,IF(BO22=$AP$22,$AQ$6-SUM(BP11:BP20),0)))),0)</f>
        <v>0</v>
      </c>
      <c r="BQ22" s="111">
        <f t="shared" ref="BQ22" si="446">BO22-BP22</f>
        <v>0</v>
      </c>
      <c r="BR22" s="111">
        <f t="shared" ref="BR22" si="447">IF(EL22&gt;0,IF(AND(BQ20=0,BR20=0),IF(BQ22&lt;=$AQ$6,IF(SUM(BR11:BR20)&lt;&gt;$AQ$6,BQ22,0),$AQ$6),IF(BQ20&lt;&gt;$AP$20,IF(AND(BQ22&lt;$AQ$6,BR20&lt;$AQ$6),IF($AQ$6-SUM(BR11:BR20)&gt;BQ22,BQ22,$AQ$6-SUM(BR11:BR20)),$AQ$6-BR20),IF($AQ$6-SUM(BR11:BR20)&gt;BQ22,BQ22,IF(BQ22=$AP$22,$AQ$6-SUM(BR11:BR20),0)))),0)</f>
        <v>0</v>
      </c>
      <c r="BS22" s="111">
        <f t="shared" ref="BS22" si="448">BQ22-BR22</f>
        <v>0</v>
      </c>
      <c r="BT22" s="111">
        <f t="shared" ref="BT22" si="449">IF(EN22&gt;0,IF(AND(BS20=0,BT20=0),IF(BS22&lt;=$AQ$6,IF(SUM(BT11:BT20)&lt;&gt;$AQ$6,BS22,0),$AQ$6),IF(BS20&lt;&gt;$AP$20,IF(AND(BS22&lt;$AQ$6,BT20&lt;$AQ$6),IF($AQ$6-SUM(BT11:BT20)&gt;BS22,BS22,$AQ$6-SUM(BT11:BT20)),$AQ$6-BT20),IF($AQ$6-SUM(BT11:BT20)&gt;BS22,BS22,IF(BS22=$AP$22,$AQ$6-SUM(BT11:BT20),0)))),0)</f>
        <v>0</v>
      </c>
      <c r="BU22" s="111">
        <f t="shared" ref="BU22" si="450">BS22-BT22</f>
        <v>0</v>
      </c>
      <c r="BV22" s="111">
        <f t="shared" ref="BV22" si="451">IF(EP22&gt;0,IF(AND(BU20=0,BV20=0),IF(BU22&lt;=$AQ$6,IF(SUM(BV11:BV20)&lt;&gt;$AQ$6,BU22,0),$AQ$6),IF(BU20&lt;&gt;$AP$20,IF(AND(BU22&lt;$AQ$6,BV20&lt;$AQ$6),IF($AQ$6-SUM(BV11:BV20)&gt;BU22,BU22,$AQ$6-SUM(BV11:BV20)),$AQ$6-BV20),IF($AQ$6-SUM(BV11:BV20)&gt;BU22,BU22,IF(BU22=$AP$22,$AQ$6-SUM(BV11:BV20),0)))),0)</f>
        <v>0</v>
      </c>
      <c r="BW22" s="111">
        <f t="shared" ref="BW22" si="452">BU22-BV22</f>
        <v>0</v>
      </c>
      <c r="BX22" s="111">
        <f t="shared" ref="BX22" si="453">IF(ER22&gt;0,IF(AND(BW20=0,BX20=0),IF(BW22&lt;=$AQ$6,IF(SUM(BX11:BX20)&lt;&gt;$AQ$6,BW22,0),$AQ$6),IF(BW20&lt;&gt;$AP$20,IF(AND(BW22&lt;$AQ$6,BX20&lt;$AQ$6),IF($AQ$6-SUM(BX11:BX20)&gt;BW22,BW22,$AQ$6-SUM(BX11:BX20)),$AQ$6-BX20),IF($AQ$6-SUM(BX11:BX20)&gt;BW22,BW22,IF(BW22=$AP$22,$AQ$6-SUM(BX11:BX20),0)))),0)</f>
        <v>0</v>
      </c>
      <c r="BY22" s="111">
        <f t="shared" ref="BY22" si="454">BW22-BX22</f>
        <v>0</v>
      </c>
      <c r="BZ22" s="111">
        <f t="shared" ref="BZ22" si="455">IF(ET22&gt;0,IF(AND(BY20=0,BZ20=0),IF(BY22&lt;=$AQ$6,IF(SUM(BZ11:BZ20)&lt;&gt;$AQ$6,BY22,0),$AQ$6),IF(BY20&lt;&gt;$AP$20,IF(AND(BY22&lt;$AQ$6,BZ20&lt;$AQ$6),IF($AQ$6-SUM(BZ11:BZ20)&gt;BY22,BY22,$AQ$6-SUM(BZ11:BZ20)),$AQ$6-BZ20),IF($AQ$6-SUM(BZ11:BZ20)&gt;BY22,BY22,IF(BY22=$AP$22,$AQ$6-SUM(BZ11:BZ20),0)))),0)</f>
        <v>0</v>
      </c>
      <c r="CA22" s="111">
        <f t="shared" ref="CA22" si="456">BY22-BZ22</f>
        <v>0</v>
      </c>
      <c r="CB22" s="111">
        <f t="shared" ref="CB22" si="457">IF(EV22&gt;0,IF(AND(CA20=0,CB20=0),IF(CA22&lt;=$AQ$6,IF(SUM(CB11:CB20)&lt;&gt;$AQ$6,CA22,0),$AQ$6),IF(CA20&lt;&gt;$AP$20,IF(AND(CA22&lt;$AQ$6,CB20&lt;$AQ$6),IF($AQ$6-SUM(CB11:CB20)&gt;CA22,CA22,$AQ$6-SUM(CB11:CB20)),$AQ$6-CB20),IF($AQ$6-SUM(CB11:CB20)&gt;CA22,CA22,IF(CA22=$AP$22,$AQ$6-SUM(CB11:CB20),0)))),0)</f>
        <v>0</v>
      </c>
      <c r="CC22" s="111">
        <f t="shared" ref="CC22" si="458">CA22-CB22</f>
        <v>0</v>
      </c>
      <c r="CD22" s="111">
        <f t="shared" ref="CD22" si="459">IF(EX22&gt;0,IF(AND(CC20=0,CD20=0),IF(CC22&lt;=$AQ$6,IF(SUM(CD11:CD20)&lt;&gt;$AQ$6,CC22,0),$AQ$6),IF(CC20&lt;&gt;$AP$20,IF(AND(CC22&lt;$AQ$6,CD20&lt;$AQ$6),IF($AQ$6-SUM(CD11:CD20)&gt;CC22,CC22,$AQ$6-SUM(CD11:CD20)),$AQ$6-CD20),IF($AQ$6-SUM(CD11:CD20)&gt;CC22,CC22,IF(CC22=$AP$22,$AQ$6-SUM(CD11:CD20),0)))),0)</f>
        <v>0</v>
      </c>
      <c r="CE22" s="111">
        <f t="shared" ref="CE22" si="460">CC22-CD22</f>
        <v>0</v>
      </c>
      <c r="CF22" s="111">
        <f t="shared" ref="CF22" si="461">IF(EZ22&gt;0,IF(AND(CE20=0,CF20=0),IF(CE22&lt;=$AQ$6,IF(SUM(CF11:CF20)&lt;&gt;$AQ$6,CE22,0),$AQ$6),IF(CE20&lt;&gt;$AP$20,IF(AND(CE22&lt;$AQ$6,CF20&lt;$AQ$6),IF($AQ$6-SUM(CF11:CF20)&gt;CE22,CE22,$AQ$6-SUM(CF11:CF20)),$AQ$6-CF20),IF($AQ$6-SUM(CF11:CF20)&gt;CE22,CE22,IF(CE22=$AP$22,$AQ$6-SUM(CF11:CF20),0)))),0)</f>
        <v>0</v>
      </c>
      <c r="CG22" s="111">
        <f t="shared" ref="CG22" si="462">CE22-CF22</f>
        <v>0</v>
      </c>
      <c r="CH22" s="111">
        <f t="shared" ref="CH22" si="463">IF(FB22&gt;0,IF(AND(CG20=0,CH20=0),IF(CG22&lt;=$AQ$6,IF(SUM(CH11:CH20)&lt;&gt;$AQ$6,CG22,0),$AQ$6),IF(CG20&lt;&gt;$AP$20,IF(AND(CG22&lt;$AQ$6,CH20&lt;$AQ$6),IF($AQ$6-SUM(CH11:CH20)&gt;CG22,CG22,$AQ$6-SUM(CH11:CH20)),$AQ$6-CH20),IF($AQ$6-SUM(CH11:CH20)&gt;CG22,CG22,IF(CG22=$AP$22,$AQ$6-SUM(CH11:CH20),0)))),0)</f>
        <v>0</v>
      </c>
      <c r="CI22" s="111">
        <f t="shared" ref="CI22" si="464">CG22-CH22</f>
        <v>0</v>
      </c>
      <c r="CJ22" s="111">
        <f t="shared" ref="CJ22" si="465">IF(FD22&gt;0,IF(AND(CI20=0,CJ20=0),IF(CI22&lt;=$AQ$6,IF(SUM(CJ11:CJ20)&lt;&gt;$AQ$6,CI22,0),$AQ$6),IF(CI20&lt;&gt;$AP$20,IF(AND(CI22&lt;$AQ$6,CJ20&lt;$AQ$6),IF($AQ$6-SUM(CJ11:CJ20)&gt;CI22,CI22,$AQ$6-SUM(CJ11:CJ20)),$AQ$6-CJ20),IF($AQ$6-SUM(CJ11:CJ20)&gt;CI22,CI22,IF(CI22=$AP$22,$AQ$6-SUM(CJ11:CJ20),0)))),0)</f>
        <v>0</v>
      </c>
      <c r="CK22" s="111">
        <f t="shared" ref="CK22" si="466">CI22-CJ22</f>
        <v>0</v>
      </c>
      <c r="CL22" s="111">
        <f t="shared" ref="CL22" si="467">IF(FF22&gt;0,IF(AND(CK20=0,CL20=0),IF(CK22&lt;=$AQ$6,IF(SUM(CL11:CL20)&lt;&gt;$AQ$6,CK22,0),$AQ$6),IF(CK20&lt;&gt;$AP$20,IF(AND(CK22&lt;$AQ$6,CL20&lt;$AQ$6),IF($AQ$6-SUM(CL11:CL20)&gt;CK22,CK22,$AQ$6-SUM(CL11:CL20)),$AQ$6-CL20),IF($AQ$6-SUM(CL11:CL20)&gt;CK22,CK22,IF(CK22=$AP$22,$AQ$6-SUM(CL11:CL20),0)))),0)</f>
        <v>0</v>
      </c>
      <c r="CM22" s="111">
        <f t="shared" ref="CM22" si="468">CK22-CL22</f>
        <v>0</v>
      </c>
      <c r="CN22" s="111">
        <f t="shared" ref="CN22" si="469">IF(FH22&gt;0,IF(AND(CM20=0,CN20=0),IF(CM22&lt;=$AQ$6,IF(SUM(CN11:CN20)&lt;&gt;$AQ$6,CM22,0),$AQ$6),IF(CM20&lt;&gt;$AP$20,IF(AND(CM22&lt;$AQ$6,CN20&lt;$AQ$6),IF($AQ$6-SUM(CN11:CN20)&gt;CM22,CM22,$AQ$6-SUM(CN11:CN20)),$AQ$6-CN20),IF($AQ$6-SUM(CN11:CN20)&gt;CM22,CM22,IF(CM22=$AP$22,$AQ$6-SUM(CN11:CN20),0)))),0)</f>
        <v>0</v>
      </c>
      <c r="CO22" s="111">
        <f t="shared" ref="CO22" si="470">CM22-CN22</f>
        <v>0</v>
      </c>
      <c r="CP22" s="111">
        <f t="shared" ref="CP22" si="471">IF(FJ22&gt;0,IF(AND(CO20=0,CP20=0),IF(CO22&lt;=$AQ$6,IF(SUM(CP11:CP20)&lt;&gt;$AQ$6,CO22,0),$AQ$6),IF(CO20&lt;&gt;$AP$20,IF(AND(CO22&lt;$AQ$6,CP20&lt;$AQ$6),IF($AQ$6-SUM(CP11:CP20)&gt;CO22,CO22,$AQ$6-SUM(CP11:CP20)),$AQ$6-CP20),IF($AQ$6-SUM(CP11:CP20)&gt;CO22,CO22,IF(CO22=$AP$22,$AQ$6-SUM(CP11:CP20),0)))),0)</f>
        <v>0</v>
      </c>
      <c r="CQ22" s="111">
        <f t="shared" ref="CQ22" si="472">CO22-CP22</f>
        <v>0</v>
      </c>
      <c r="CR22" s="111">
        <f t="shared" ref="CR22" si="473">IF(FL22&gt;0,IF(AND(CQ20=0,CR20=0),IF(CQ22&lt;=$AQ$6,IF(SUM(CR11:CR20)&lt;&gt;$AQ$6,CQ22,0),$AQ$6),IF(CQ20&lt;&gt;$AP$20,IF(AND(CQ22&lt;$AQ$6,CR20&lt;$AQ$6),IF($AQ$6-SUM(CR11:CR20)&gt;CQ22,CQ22,$AQ$6-SUM(CR11:CR20)),$AQ$6-CR20),IF($AQ$6-SUM(CR11:CR20)&gt;CQ22,CQ22,IF(CQ22=$AP$22,$AQ$6-SUM(CR11:CR20),0)))),0)</f>
        <v>0</v>
      </c>
      <c r="CS22" s="111">
        <f t="shared" ref="CS22" si="474">CQ22-CR22</f>
        <v>0</v>
      </c>
      <c r="CT22" s="111">
        <f t="shared" ref="CT22" si="475">IF(FN22&gt;0,IF(AND(CS20=0,CT20=0),IF(CS22&lt;=$AQ$6,IF(SUM(CT11:CT20)&lt;&gt;$AQ$6,CS22,0),$AQ$6),IF(CS20&lt;&gt;$AP$20,IF(AND(CS22&lt;$AQ$6,CT20&lt;$AQ$6),IF($AQ$6-SUM(CT11:CT20)&gt;CS22,CS22,$AQ$6-SUM(CT11:CT20)),$AQ$6-CT20),IF($AQ$6-SUM(CT11:CT20)&gt;CS22,CS22,IF(CS22=$AP$22,$AQ$6-SUM(CT11:CT20),0)))),0)</f>
        <v>0</v>
      </c>
      <c r="CU22" s="111">
        <f t="shared" ref="CU22" si="476">CS22-CT22</f>
        <v>0</v>
      </c>
      <c r="CV22" s="111">
        <f t="shared" ref="CV22" si="477">IF(FP22&gt;0,IF(AND(CU20=0,CV20=0),IF(CU22&lt;=$AQ$6,IF(SUM(CV11:CV20)&lt;&gt;$AQ$6,CU22,0),$AQ$6),IF(CU20&lt;&gt;$AP$20,IF(AND(CU22&lt;$AQ$6,CV20&lt;$AQ$6),IF($AQ$6-SUM(CV11:CV20)&gt;CU22,CU22,$AQ$6-SUM(CV11:CV20)),$AQ$6-CV20),IF($AQ$6-SUM(CV11:CV20)&gt;CU22,CU22,IF(CU22=$AP$22,$AQ$6-SUM(CV11:CV20),0)))),0)</f>
        <v>0</v>
      </c>
      <c r="CW22" s="111">
        <f t="shared" ref="CW22" si="478">CU22-CV22</f>
        <v>0</v>
      </c>
      <c r="CX22" s="111">
        <f t="shared" ref="CX22" si="479">IF(FR22&gt;0,IF(AND(CW20=0,CX20=0),IF(CW22&lt;=$AQ$6,IF(SUM(CX11:CX20)&lt;&gt;$AQ$6,CW22,0),$AQ$6),IF(CW20&lt;&gt;$AP$20,IF(AND(CW22&lt;$AQ$6,CX20&lt;$AQ$6),IF($AQ$6-SUM(CX11:CX20)&gt;CW22,CW22,$AQ$6-SUM(CX11:CX20)),$AQ$6-CX20),IF($AQ$6-SUM(CX11:CX20)&gt;CW22,CW22,IF(CW22=$AP$22,$AQ$6-SUM(CX11:CX20),0)))),0)</f>
        <v>0</v>
      </c>
      <c r="CY22" s="111">
        <f t="shared" ref="CY22" si="480">CW22-CX22</f>
        <v>0</v>
      </c>
      <c r="CZ22" s="111">
        <f t="shared" ref="CZ22" si="481">IF(FT22&gt;0,IF(AND(CY20=0,CZ20=0),IF(CY22&lt;=$AQ$6,IF(SUM(CZ11:CZ20)&lt;&gt;$AQ$6,CY22,0),$AQ$6),IF(CY20&lt;&gt;$AP$20,IF(AND(CY22&lt;$AQ$6,CZ20&lt;$AQ$6),IF($AQ$6-SUM(CZ11:CZ20)&gt;CY22,CY22,$AQ$6-SUM(CZ11:CZ20)),$AQ$6-CZ20),IF($AQ$6-SUM(CZ11:CZ20)&gt;CY22,CY22,IF(CY22=$AP$22,$AQ$6-SUM(CZ11:CZ20),0)))),0)</f>
        <v>0</v>
      </c>
      <c r="DA22" s="111">
        <f t="shared" ref="DA22" si="482">CY22-CZ22</f>
        <v>0</v>
      </c>
      <c r="DB22" s="111">
        <f t="shared" ref="DB22" si="483">IF(FV22&gt;0,IF(AND(DA20=0,DB20=0),IF(DA22&lt;=$AQ$6,IF(SUM(DB11:DB20)&lt;&gt;$AQ$6,DA22,0),$AQ$6),IF(DA20&lt;&gt;$AP$20,IF(AND(DA22&lt;$AQ$6,DB20&lt;$AQ$6),IF($AQ$6-SUM(DB11:DB20)&gt;DA22,DA22,$AQ$6-SUM(DB11:DB20)),$AQ$6-DB20),IF($AQ$6-SUM(DB11:DB20)&gt;DA22,DA22,IF(DA22=$AP$22,$AQ$6-SUM(DB11:DB20),0)))),0)</f>
        <v>0</v>
      </c>
      <c r="DC22" s="111">
        <f t="shared" ref="DC22" si="484">DA22-DB22</f>
        <v>0</v>
      </c>
      <c r="DD22" s="111">
        <f t="shared" ref="DD22" si="485">IF(FX22&gt;0,IF(AND(DC20=0,DD20=0),IF(DC22&lt;=$AQ$6,IF(SUM(DD11:DD20)&lt;&gt;$AQ$6,DC22,0),$AQ$6),IF(DC20&lt;&gt;$AP$20,IF(AND(DC22&lt;$AQ$6,DD20&lt;$AQ$6),IF($AQ$6-SUM(DD11:DD20)&gt;DC22,DC22,$AQ$6-SUM(DD11:DD20)),$AQ$6-DD20),IF($AQ$6-SUM(DD11:DD20)&gt;DC22,DC22,IF(DC22=$AP$22,$AQ$6-SUM(DD11:DD20),0)))),0)</f>
        <v>0</v>
      </c>
      <c r="DE22" s="111">
        <f t="shared" ref="DE22" si="486">DC22-DD22</f>
        <v>0</v>
      </c>
      <c r="DF22" s="111">
        <f t="shared" ref="DF22" si="487">IF(FZ22&gt;0,IF(AND(DE20=0,DF20=0),IF(DE22&lt;=$AQ$6,IF(SUM(DF11:DF20)&lt;&gt;$AQ$6,DE22,0),$AQ$6),IF(DE20&lt;&gt;$AP$20,IF(AND(DE22&lt;$AQ$6,DF20&lt;$AQ$6),IF($AQ$6-SUM(DF11:DF20)&gt;DE22,DE22,$AQ$6-SUM(DF11:DF20)),$AQ$6-DF20),IF($AQ$6-SUM(DF11:DF20)&gt;DE22,DE22,IF(DE22=$AP$22,$AQ$6-SUM(DF11:DF20),0)))),0)</f>
        <v>0</v>
      </c>
      <c r="DG22" s="111">
        <f t="shared" ref="DG22" si="488">DE22-DF22</f>
        <v>0</v>
      </c>
      <c r="DH22" s="111">
        <f t="shared" ref="DH22" si="489">IF(GB22&gt;0,IF(AND(DG20=0,DH20=0),IF(DG22&lt;=$AQ$6,IF(SUM(DH11:DH20)&lt;&gt;$AQ$6,DG22,0),$AQ$6),IF(DG20&lt;&gt;$AP$20,IF(AND(DG22&lt;$AQ$6,DH20&lt;$AQ$6),IF($AQ$6-SUM(DH11:DH20)&gt;DG22,DG22,$AQ$6-SUM(DH11:DH20)),$AQ$6-DH20),IF($AQ$6-SUM(DH11:DH20)&gt;DG22,DG22,IF(DG22=$AP$22,$AQ$6-SUM(DH11:DH20),0)))),0)</f>
        <v>0</v>
      </c>
      <c r="DI22" s="111">
        <f t="shared" ref="DI22" si="490">DG22-DH22</f>
        <v>0</v>
      </c>
      <c r="DJ22" s="111">
        <f t="shared" ref="DJ22" si="491">IF(GD22&gt;0,IF(AND(DI20=0,DJ20=0),IF(DI22&lt;=$AQ$6,IF(SUM(DJ11:DJ20)&lt;&gt;$AQ$6,DI22,0),$AQ$6),IF(DI20&lt;&gt;$AP$20,IF(AND(DI22&lt;$AQ$6,DJ20&lt;$AQ$6),IF($AQ$6-SUM(DJ11:DJ20)&gt;DI22,DI22,$AQ$6-SUM(DJ11:DJ20)),$AQ$6-DJ20),IF($AQ$6-SUM(DJ11:DJ20)&gt;DI22,DI22,IF(DI22=$AP$22,$AQ$6-SUM(DJ11:DJ20),0)))),0)</f>
        <v>0</v>
      </c>
      <c r="DL22" s="111">
        <f>'KALENDER PENDIDIKAN'!B126</f>
        <v>0</v>
      </c>
      <c r="DM22" s="111"/>
      <c r="DN22" s="111">
        <f>'KALENDER PENDIDIKAN'!C126</f>
        <v>1</v>
      </c>
      <c r="DO22" s="111"/>
      <c r="DP22" s="111">
        <f>'KALENDER PENDIDIKAN'!D126</f>
        <v>1</v>
      </c>
      <c r="DQ22" s="111"/>
      <c r="DR22" s="111">
        <f>'KALENDER PENDIDIKAN'!E126</f>
        <v>1</v>
      </c>
      <c r="DS22" s="111"/>
      <c r="DT22" s="111">
        <f>'KALENDER PENDIDIKAN'!F126</f>
        <v>1</v>
      </c>
      <c r="DU22" s="111"/>
      <c r="DV22" s="111">
        <f>'KALENDER PENDIDIKAN'!G126</f>
        <v>0</v>
      </c>
      <c r="DW22" s="111"/>
      <c r="DX22" s="111">
        <f>'KALENDER PENDIDIKAN'!H126</f>
        <v>1</v>
      </c>
      <c r="DY22" s="111"/>
      <c r="DZ22" s="111">
        <f>'KALENDER PENDIDIKAN'!I126</f>
        <v>1</v>
      </c>
      <c r="EA22" s="111"/>
      <c r="EB22" s="111">
        <f>'KALENDER PENDIDIKAN'!J126</f>
        <v>1</v>
      </c>
      <c r="EC22" s="111"/>
      <c r="ED22" s="111">
        <f>'KALENDER PENDIDIKAN'!K126</f>
        <v>0</v>
      </c>
      <c r="EE22" s="111"/>
      <c r="EF22" s="111">
        <f>'KALENDER PENDIDIKAN'!L126</f>
        <v>0</v>
      </c>
      <c r="EG22" s="111"/>
      <c r="EH22" s="111">
        <f>'KALENDER PENDIDIKAN'!M126</f>
        <v>0</v>
      </c>
      <c r="EI22" s="111"/>
      <c r="EJ22" s="111">
        <f>'KALENDER PENDIDIKAN'!N126</f>
        <v>1</v>
      </c>
      <c r="EK22" s="111"/>
      <c r="EL22" s="111">
        <f>'KALENDER PENDIDIKAN'!O126</f>
        <v>1</v>
      </c>
      <c r="EM22" s="111"/>
      <c r="EN22" s="111">
        <f>'KALENDER PENDIDIKAN'!P126</f>
        <v>1</v>
      </c>
      <c r="EO22" s="111"/>
      <c r="EP22" s="111">
        <f>'KALENDER PENDIDIKAN'!Q126</f>
        <v>1</v>
      </c>
      <c r="EQ22" s="111"/>
      <c r="ER22" s="111">
        <f>'KALENDER PENDIDIKAN'!R126</f>
        <v>0</v>
      </c>
      <c r="ES22" s="111"/>
      <c r="ET22" s="111">
        <f>'KALENDER PENDIDIKAN'!S126</f>
        <v>0</v>
      </c>
      <c r="EU22" s="111"/>
      <c r="EV22" s="111">
        <f>'KALENDER PENDIDIKAN'!T126</f>
        <v>1</v>
      </c>
      <c r="EW22" s="111"/>
      <c r="EX22" s="111">
        <f>'KALENDER PENDIDIKAN'!U126</f>
        <v>1</v>
      </c>
      <c r="EY22" s="111"/>
      <c r="EZ22" s="111">
        <f>'KALENDER PENDIDIKAN'!V126</f>
        <v>1</v>
      </c>
      <c r="FA22" s="111"/>
      <c r="FB22" s="111">
        <f>'KALENDER PENDIDIKAN'!W126</f>
        <v>1</v>
      </c>
      <c r="FC22" s="111"/>
      <c r="FD22" s="111">
        <f>'KALENDER PENDIDIKAN'!X126</f>
        <v>1</v>
      </c>
      <c r="FE22" s="111"/>
      <c r="FF22" s="111">
        <f>'KALENDER PENDIDIKAN'!Y126</f>
        <v>0</v>
      </c>
      <c r="FG22" s="111"/>
      <c r="FH22" s="111">
        <f>'KALENDER PENDIDIKAN'!Z126</f>
        <v>0</v>
      </c>
      <c r="FI22" s="111"/>
      <c r="FJ22" s="111">
        <f>'KALENDER PENDIDIKAN'!AA126</f>
        <v>0</v>
      </c>
      <c r="FK22" s="111"/>
      <c r="FL22" s="111">
        <f>'KALENDER PENDIDIKAN'!AB126</f>
        <v>1</v>
      </c>
      <c r="FM22" s="111"/>
      <c r="FN22" s="111">
        <f>'KALENDER PENDIDIKAN'!AC126</f>
        <v>0</v>
      </c>
      <c r="FO22" s="111"/>
      <c r="FP22" s="111">
        <f>'KALENDER PENDIDIKAN'!AD126</f>
        <v>1</v>
      </c>
      <c r="FQ22" s="111"/>
      <c r="FR22" s="111">
        <f>'KALENDER PENDIDIKAN'!AE126</f>
        <v>0</v>
      </c>
      <c r="FS22" s="111"/>
      <c r="FT22" s="111">
        <f>'KALENDER PENDIDIKAN'!AF126</f>
        <v>1</v>
      </c>
      <c r="FU22" s="111"/>
      <c r="FV22" s="111">
        <f>'KALENDER PENDIDIKAN'!AG126</f>
        <v>0</v>
      </c>
      <c r="FW22" s="111"/>
      <c r="FX22" s="111">
        <f>'KALENDER PENDIDIKAN'!AH126</f>
        <v>0</v>
      </c>
      <c r="FY22" s="111"/>
      <c r="FZ22" s="111">
        <f>'KALENDER PENDIDIKAN'!AI126</f>
        <v>0</v>
      </c>
      <c r="GA22" s="111"/>
      <c r="GB22" s="111">
        <f>'KALENDER PENDIDIKAN'!AJ126</f>
        <v>0</v>
      </c>
      <c r="GC22" s="111"/>
      <c r="GD22" s="111">
        <f>'KALENDER PENDIDIKAN'!AK126</f>
        <v>0</v>
      </c>
      <c r="GE22" s="111"/>
      <c r="GF22" s="111">
        <v>12</v>
      </c>
      <c r="GH22" s="103" t="str">
        <f t="shared" si="177"/>
        <v>Hide</v>
      </c>
    </row>
    <row r="23" spans="1:190" hidden="1" x14ac:dyDescent="0.35">
      <c r="A23" s="118"/>
      <c r="B23" s="118"/>
      <c r="C23" s="118"/>
      <c r="D23" s="137" t="str">
        <f t="shared" si="70"/>
        <v/>
      </c>
      <c r="E23" s="137" t="str">
        <f t="shared" si="71"/>
        <v/>
      </c>
      <c r="F23" s="137" t="str">
        <f t="shared" si="72"/>
        <v/>
      </c>
      <c r="G23" s="137" t="str">
        <f t="shared" si="73"/>
        <v/>
      </c>
      <c r="H23" s="137" t="str">
        <f t="shared" si="74"/>
        <v/>
      </c>
      <c r="I23" s="137" t="str">
        <f t="shared" si="75"/>
        <v/>
      </c>
      <c r="J23" s="137" t="str">
        <f t="shared" si="76"/>
        <v/>
      </c>
      <c r="K23" s="137" t="str">
        <f t="shared" si="77"/>
        <v/>
      </c>
      <c r="L23" s="137" t="str">
        <f t="shared" si="78"/>
        <v/>
      </c>
      <c r="M23" s="137" t="str">
        <f t="shared" si="79"/>
        <v/>
      </c>
      <c r="N23" s="137" t="str">
        <f t="shared" si="80"/>
        <v/>
      </c>
      <c r="O23" s="137" t="str">
        <f t="shared" si="81"/>
        <v/>
      </c>
      <c r="P23" s="137" t="str">
        <f t="shared" si="82"/>
        <v/>
      </c>
      <c r="Q23" s="137" t="str">
        <f t="shared" si="83"/>
        <v/>
      </c>
      <c r="R23" s="137" t="str">
        <f t="shared" si="84"/>
        <v/>
      </c>
      <c r="S23" s="137" t="str">
        <f t="shared" si="85"/>
        <v/>
      </c>
      <c r="T23" s="137" t="str">
        <f t="shared" si="86"/>
        <v/>
      </c>
      <c r="U23" s="137" t="str">
        <f t="shared" si="87"/>
        <v/>
      </c>
      <c r="V23" s="137" t="str">
        <f t="shared" si="88"/>
        <v/>
      </c>
      <c r="W23" s="137" t="str">
        <f t="shared" si="89"/>
        <v/>
      </c>
      <c r="X23" s="137" t="str">
        <f t="shared" si="90"/>
        <v/>
      </c>
      <c r="Y23" s="137" t="str">
        <f t="shared" si="91"/>
        <v/>
      </c>
      <c r="Z23" s="137" t="str">
        <f t="shared" si="92"/>
        <v/>
      </c>
      <c r="AA23" s="137" t="str">
        <f t="shared" si="93"/>
        <v/>
      </c>
      <c r="AB23" s="137" t="str">
        <f t="shared" si="94"/>
        <v/>
      </c>
      <c r="AC23" s="137" t="str">
        <f t="shared" si="95"/>
        <v/>
      </c>
      <c r="AD23" s="137" t="str">
        <f t="shared" si="96"/>
        <v/>
      </c>
      <c r="AE23" s="137" t="str">
        <f t="shared" si="97"/>
        <v/>
      </c>
      <c r="AF23" s="137" t="str">
        <f t="shared" si="98"/>
        <v/>
      </c>
      <c r="AG23" s="137" t="str">
        <f t="shared" si="99"/>
        <v/>
      </c>
      <c r="AH23" s="137" t="str">
        <f t="shared" si="100"/>
        <v/>
      </c>
      <c r="AI23" s="137" t="str">
        <f t="shared" si="101"/>
        <v/>
      </c>
      <c r="AJ23" s="137" t="str">
        <f t="shared" si="102"/>
        <v/>
      </c>
      <c r="AK23" s="137" t="str">
        <f t="shared" si="103"/>
        <v/>
      </c>
      <c r="AL23" s="137" t="str">
        <f t="shared" si="104"/>
        <v/>
      </c>
      <c r="AM23" s="137" t="str">
        <f t="shared" si="105"/>
        <v/>
      </c>
      <c r="AN23" s="41"/>
      <c r="AO23" s="2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L23" s="111">
        <f>'KALENDER PENDIDIKAN'!B127</f>
        <v>0</v>
      </c>
      <c r="DM23" s="111"/>
      <c r="DN23" s="111">
        <f>'KALENDER PENDIDIKAN'!C127</f>
        <v>1</v>
      </c>
      <c r="DO23" s="111"/>
      <c r="DP23" s="111">
        <f>'KALENDER PENDIDIKAN'!D127</f>
        <v>1</v>
      </c>
      <c r="DQ23" s="111"/>
      <c r="DR23" s="111">
        <f>'KALENDER PENDIDIKAN'!E127</f>
        <v>1</v>
      </c>
      <c r="DS23" s="111"/>
      <c r="DT23" s="111">
        <f>'KALENDER PENDIDIKAN'!F127</f>
        <v>1</v>
      </c>
      <c r="DU23" s="111"/>
      <c r="DV23" s="111">
        <f>'KALENDER PENDIDIKAN'!G127</f>
        <v>0</v>
      </c>
      <c r="DW23" s="111"/>
      <c r="DX23" s="111">
        <f>'KALENDER PENDIDIKAN'!H127</f>
        <v>1</v>
      </c>
      <c r="DY23" s="111"/>
      <c r="DZ23" s="111">
        <f>'KALENDER PENDIDIKAN'!I127</f>
        <v>1</v>
      </c>
      <c r="EA23" s="111"/>
      <c r="EB23" s="111">
        <f>'KALENDER PENDIDIKAN'!J127</f>
        <v>1</v>
      </c>
      <c r="EC23" s="111"/>
      <c r="ED23" s="111">
        <f>'KALENDER PENDIDIKAN'!K127</f>
        <v>0</v>
      </c>
      <c r="EE23" s="111"/>
      <c r="EF23" s="111">
        <f>'KALENDER PENDIDIKAN'!L127</f>
        <v>0</v>
      </c>
      <c r="EG23" s="111"/>
      <c r="EH23" s="111">
        <f>'KALENDER PENDIDIKAN'!M127</f>
        <v>0</v>
      </c>
      <c r="EI23" s="111"/>
      <c r="EJ23" s="111">
        <f>'KALENDER PENDIDIKAN'!N127</f>
        <v>1</v>
      </c>
      <c r="EK23" s="111"/>
      <c r="EL23" s="111">
        <f>'KALENDER PENDIDIKAN'!O127</f>
        <v>1</v>
      </c>
      <c r="EM23" s="111"/>
      <c r="EN23" s="111">
        <f>'KALENDER PENDIDIKAN'!P127</f>
        <v>1</v>
      </c>
      <c r="EO23" s="111"/>
      <c r="EP23" s="111">
        <f>'KALENDER PENDIDIKAN'!Q127</f>
        <v>1</v>
      </c>
      <c r="EQ23" s="111"/>
      <c r="ER23" s="111">
        <f>'KALENDER PENDIDIKAN'!R127</f>
        <v>0</v>
      </c>
      <c r="ES23" s="111"/>
      <c r="ET23" s="111">
        <f>'KALENDER PENDIDIKAN'!S127</f>
        <v>0</v>
      </c>
      <c r="EU23" s="111"/>
      <c r="EV23" s="111">
        <f>'KALENDER PENDIDIKAN'!T127</f>
        <v>1</v>
      </c>
      <c r="EW23" s="111"/>
      <c r="EX23" s="111">
        <f>'KALENDER PENDIDIKAN'!U127</f>
        <v>1</v>
      </c>
      <c r="EY23" s="111"/>
      <c r="EZ23" s="111">
        <f>'KALENDER PENDIDIKAN'!V127</f>
        <v>1</v>
      </c>
      <c r="FA23" s="111"/>
      <c r="FB23" s="111">
        <f>'KALENDER PENDIDIKAN'!W127</f>
        <v>1</v>
      </c>
      <c r="FC23" s="111"/>
      <c r="FD23" s="111">
        <f>'KALENDER PENDIDIKAN'!X127</f>
        <v>1</v>
      </c>
      <c r="FE23" s="111"/>
      <c r="FF23" s="111">
        <f>'KALENDER PENDIDIKAN'!Y127</f>
        <v>0</v>
      </c>
      <c r="FG23" s="111"/>
      <c r="FH23" s="111">
        <f>'KALENDER PENDIDIKAN'!Z127</f>
        <v>0</v>
      </c>
      <c r="FI23" s="111"/>
      <c r="FJ23" s="111">
        <f>'KALENDER PENDIDIKAN'!AA127</f>
        <v>0</v>
      </c>
      <c r="FK23" s="111"/>
      <c r="FL23" s="111">
        <f>'KALENDER PENDIDIKAN'!AB127</f>
        <v>1</v>
      </c>
      <c r="FM23" s="111"/>
      <c r="FN23" s="111">
        <f>'KALENDER PENDIDIKAN'!AC127</f>
        <v>0</v>
      </c>
      <c r="FO23" s="111"/>
      <c r="FP23" s="111">
        <f>'KALENDER PENDIDIKAN'!AD127</f>
        <v>1</v>
      </c>
      <c r="FQ23" s="111"/>
      <c r="FR23" s="111">
        <f>'KALENDER PENDIDIKAN'!AE127</f>
        <v>0</v>
      </c>
      <c r="FS23" s="111"/>
      <c r="FT23" s="111">
        <f>'KALENDER PENDIDIKAN'!AF127</f>
        <v>1</v>
      </c>
      <c r="FU23" s="111"/>
      <c r="FV23" s="111">
        <f>'KALENDER PENDIDIKAN'!AG127</f>
        <v>0</v>
      </c>
      <c r="FW23" s="111"/>
      <c r="FX23" s="111">
        <f>'KALENDER PENDIDIKAN'!AH127</f>
        <v>0</v>
      </c>
      <c r="FY23" s="111"/>
      <c r="FZ23" s="111">
        <f>'KALENDER PENDIDIKAN'!AI127</f>
        <v>0</v>
      </c>
      <c r="GA23" s="111"/>
      <c r="GB23" s="111">
        <f>'KALENDER PENDIDIKAN'!AJ127</f>
        <v>0</v>
      </c>
      <c r="GC23" s="111"/>
      <c r="GD23" s="111">
        <f>'KALENDER PENDIDIKAN'!AK127</f>
        <v>0</v>
      </c>
      <c r="GE23" s="111"/>
      <c r="GF23" s="111">
        <v>13</v>
      </c>
      <c r="GH23" s="103" t="str">
        <f t="shared" si="177"/>
        <v>Hide</v>
      </c>
    </row>
    <row r="24" spans="1:190" hidden="1" x14ac:dyDescent="0.35">
      <c r="A24" s="118" t="str">
        <f>PROTA!C52</f>
        <v/>
      </c>
      <c r="B24" s="118">
        <f>PROTA!C53</f>
        <v>0</v>
      </c>
      <c r="C24" s="118" t="str">
        <f>PROTA!E52</f>
        <v/>
      </c>
      <c r="D24" s="137" t="str">
        <f t="shared" si="70"/>
        <v/>
      </c>
      <c r="E24" s="137" t="str">
        <f t="shared" si="71"/>
        <v/>
      </c>
      <c r="F24" s="137" t="str">
        <f t="shared" si="72"/>
        <v/>
      </c>
      <c r="G24" s="137" t="str">
        <f t="shared" si="73"/>
        <v/>
      </c>
      <c r="H24" s="137" t="str">
        <f t="shared" si="74"/>
        <v/>
      </c>
      <c r="I24" s="137" t="str">
        <f t="shared" si="75"/>
        <v/>
      </c>
      <c r="J24" s="137" t="str">
        <f t="shared" si="76"/>
        <v/>
      </c>
      <c r="K24" s="137" t="str">
        <f t="shared" si="77"/>
        <v/>
      </c>
      <c r="L24" s="137" t="str">
        <f t="shared" si="78"/>
        <v/>
      </c>
      <c r="M24" s="137" t="str">
        <f t="shared" si="79"/>
        <v/>
      </c>
      <c r="N24" s="137" t="str">
        <f t="shared" si="80"/>
        <v/>
      </c>
      <c r="O24" s="137" t="str">
        <f t="shared" si="81"/>
        <v/>
      </c>
      <c r="P24" s="137" t="str">
        <f t="shared" si="82"/>
        <v/>
      </c>
      <c r="Q24" s="137" t="str">
        <f t="shared" si="83"/>
        <v/>
      </c>
      <c r="R24" s="137" t="str">
        <f t="shared" si="84"/>
        <v/>
      </c>
      <c r="S24" s="137" t="str">
        <f t="shared" si="85"/>
        <v/>
      </c>
      <c r="T24" s="137" t="str">
        <f t="shared" si="86"/>
        <v/>
      </c>
      <c r="U24" s="137" t="str">
        <f t="shared" si="87"/>
        <v/>
      </c>
      <c r="V24" s="137" t="str">
        <f t="shared" si="88"/>
        <v/>
      </c>
      <c r="W24" s="137" t="str">
        <f t="shared" si="89"/>
        <v/>
      </c>
      <c r="X24" s="137" t="str">
        <f t="shared" si="90"/>
        <v/>
      </c>
      <c r="Y24" s="137" t="str">
        <f t="shared" si="91"/>
        <v/>
      </c>
      <c r="Z24" s="137" t="str">
        <f t="shared" si="92"/>
        <v/>
      </c>
      <c r="AA24" s="137" t="str">
        <f t="shared" si="93"/>
        <v/>
      </c>
      <c r="AB24" s="137" t="str">
        <f t="shared" si="94"/>
        <v/>
      </c>
      <c r="AC24" s="137" t="str">
        <f t="shared" si="95"/>
        <v/>
      </c>
      <c r="AD24" s="137" t="str">
        <f t="shared" si="96"/>
        <v/>
      </c>
      <c r="AE24" s="137" t="str">
        <f t="shared" si="97"/>
        <v/>
      </c>
      <c r="AF24" s="137" t="str">
        <f t="shared" si="98"/>
        <v/>
      </c>
      <c r="AG24" s="137" t="str">
        <f t="shared" si="99"/>
        <v/>
      </c>
      <c r="AH24" s="137" t="str">
        <f t="shared" si="100"/>
        <v/>
      </c>
      <c r="AI24" s="137" t="str">
        <f t="shared" si="101"/>
        <v/>
      </c>
      <c r="AJ24" s="137" t="str">
        <f t="shared" si="102"/>
        <v/>
      </c>
      <c r="AK24" s="137" t="str">
        <f t="shared" si="103"/>
        <v/>
      </c>
      <c r="AL24" s="137" t="str">
        <f t="shared" si="104"/>
        <v/>
      </c>
      <c r="AM24" s="137" t="str">
        <f t="shared" si="105"/>
        <v/>
      </c>
      <c r="AN24" s="41"/>
      <c r="AO24" s="21"/>
      <c r="AP24">
        <f t="shared" si="106"/>
        <v>0</v>
      </c>
      <c r="AQ24" s="111">
        <f t="shared" si="0"/>
        <v>0</v>
      </c>
      <c r="AR24" s="111">
        <f>IF(DL24&gt;0,IF(AND(AQ22=0,AR22=0),IF(AQ24&lt;=$AQ$6,IF(SUM(AR11:AR22)&lt;&gt;$AQ$6,AQ24,0),$AQ$6),IF(AQ22&lt;&gt;$AP$22,IF(AND(AQ24&lt;$AQ$6,AR22&lt;$AQ$6),IF($AQ$6-SUM(AR11:AR22)&gt;AQ24,AQ24,$AQ$6-SUM(AR11:AR22)),$AQ$6-AR22),IF($AQ$6-SUM(AR11:AR22)&gt;AQ24,AQ24,IF(AQ24=$AP$24,$AQ$6-SUM(AR11:AR22),0)))),0)</f>
        <v>0</v>
      </c>
      <c r="AS24" s="111">
        <f t="shared" si="422"/>
        <v>0</v>
      </c>
      <c r="AT24" s="111">
        <f t="shared" ref="AT24" si="492">IF(DN24&gt;0,IF(AND(AS22=0,AT22=0),IF(AS24&lt;=$AQ$6,IF(SUM(AT11:AT22)&lt;&gt;$AQ$6,AS24,0),$AQ$6),IF(AS22&lt;&gt;$AP$22,IF(AND(AS24&lt;$AQ$6,AT22&lt;$AQ$6),IF($AQ$6-SUM(AT11:AT22)&gt;AS24,AS24,$AQ$6-SUM(AT11:AT22)),$AQ$6-AT22),IF($AQ$6-SUM(AT11:AT22)&gt;AS24,AS24,IF(AS24=$AP$24,$AQ$6-SUM(AT11:AT22),0)))),0)</f>
        <v>0</v>
      </c>
      <c r="AU24" s="111">
        <f t="shared" ref="AU24" si="493">AS24-AT24</f>
        <v>0</v>
      </c>
      <c r="AV24" s="111">
        <f t="shared" ref="AV24" si="494">IF(DP24&gt;0,IF(AND(AU22=0,AV22=0),IF(AU24&lt;=$AQ$6,IF(SUM(AV11:AV22)&lt;&gt;$AQ$6,AU24,0),$AQ$6),IF(AU22&lt;&gt;$AP$22,IF(AND(AU24&lt;$AQ$6,AV22&lt;$AQ$6),IF($AQ$6-SUM(AV11:AV22)&gt;AU24,AU24,$AQ$6-SUM(AV11:AV22)),$AQ$6-AV22),IF($AQ$6-SUM(AV11:AV22)&gt;AU24,AU24,IF(AU24=$AP$24,$AQ$6-SUM(AV11:AV22),0)))),0)</f>
        <v>0</v>
      </c>
      <c r="AW24" s="111">
        <f t="shared" ref="AW24" si="495">AU24-AV24</f>
        <v>0</v>
      </c>
      <c r="AX24" s="111">
        <f t="shared" ref="AX24" si="496">IF(DR24&gt;0,IF(AND(AW22=0,AX22=0),IF(AW24&lt;=$AQ$6,IF(SUM(AX11:AX22)&lt;&gt;$AQ$6,AW24,0),$AQ$6),IF(AW22&lt;&gt;$AP$22,IF(AND(AW24&lt;$AQ$6,AX22&lt;$AQ$6),IF($AQ$6-SUM(AX11:AX22)&gt;AW24,AW24,$AQ$6-SUM(AX11:AX22)),$AQ$6-AX22),IF($AQ$6-SUM(AX11:AX22)&gt;AW24,AW24,IF(AW24=$AP$24,$AQ$6-SUM(AX11:AX22),0)))),0)</f>
        <v>0</v>
      </c>
      <c r="AY24" s="111">
        <f t="shared" ref="AY24" si="497">AW24-AX24</f>
        <v>0</v>
      </c>
      <c r="AZ24" s="111">
        <f t="shared" ref="AZ24" si="498">IF(DT24&gt;0,IF(AND(AY22=0,AZ22=0),IF(AY24&lt;=$AQ$6,IF(SUM(AZ11:AZ22)&lt;&gt;$AQ$6,AY24,0),$AQ$6),IF(AY22&lt;&gt;$AP$22,IF(AND(AY24&lt;$AQ$6,AZ22&lt;$AQ$6),IF($AQ$6-SUM(AZ11:AZ22)&gt;AY24,AY24,$AQ$6-SUM(AZ11:AZ22)),$AQ$6-AZ22),IF($AQ$6-SUM(AZ11:AZ22)&gt;AY24,AY24,IF(AY24=$AP$24,$AQ$6-SUM(AZ11:AZ22),0)))),0)</f>
        <v>0</v>
      </c>
      <c r="BA24" s="111">
        <f t="shared" ref="BA24" si="499">AY24-AZ24</f>
        <v>0</v>
      </c>
      <c r="BB24" s="111">
        <f t="shared" ref="BB24" si="500">IF(DV24&gt;0,IF(AND(BA22=0,BB22=0),IF(BA24&lt;=$AQ$6,IF(SUM(BB11:BB22)&lt;&gt;$AQ$6,BA24,0),$AQ$6),IF(BA22&lt;&gt;$AP$22,IF(AND(BA24&lt;$AQ$6,BB22&lt;$AQ$6),IF($AQ$6-SUM(BB11:BB22)&gt;BA24,BA24,$AQ$6-SUM(BB11:BB22)),$AQ$6-BB22),IF($AQ$6-SUM(BB11:BB22)&gt;BA24,BA24,IF(BA24=$AP$24,$AQ$6-SUM(BB11:BB22),0)))),0)</f>
        <v>0</v>
      </c>
      <c r="BC24" s="111">
        <f t="shared" ref="BC24" si="501">BA24-BB24</f>
        <v>0</v>
      </c>
      <c r="BD24" s="111">
        <f t="shared" ref="BD24" si="502">IF(DX24&gt;0,IF(AND(BC22=0,BD22=0),IF(BC24&lt;=$AQ$6,IF(SUM(BD11:BD22)&lt;&gt;$AQ$6,BC24,0),$AQ$6),IF(BC22&lt;&gt;$AP$22,IF(AND(BC24&lt;$AQ$6,BD22&lt;$AQ$6),IF($AQ$6-SUM(BD11:BD22)&gt;BC24,BC24,$AQ$6-SUM(BD11:BD22)),$AQ$6-BD22),IF($AQ$6-SUM(BD11:BD22)&gt;BC24,BC24,IF(BC24=$AP$24,$AQ$6-SUM(BD11:BD22),0)))),0)</f>
        <v>0</v>
      </c>
      <c r="BE24" s="111">
        <f t="shared" ref="BE24" si="503">BC24-BD24</f>
        <v>0</v>
      </c>
      <c r="BF24" s="111">
        <f t="shared" ref="BF24" si="504">IF(DZ24&gt;0,IF(AND(BE22=0,BF22=0),IF(BE24&lt;=$AQ$6,IF(SUM(BF11:BF22)&lt;&gt;$AQ$6,BE24,0),$AQ$6),IF(BE22&lt;&gt;$AP$22,IF(AND(BE24&lt;$AQ$6,BF22&lt;$AQ$6),IF($AQ$6-SUM(BF11:BF22)&gt;BE24,BE24,$AQ$6-SUM(BF11:BF22)),$AQ$6-BF22),IF($AQ$6-SUM(BF11:BF22)&gt;BE24,BE24,IF(BE24=$AP$24,$AQ$6-SUM(BF11:BF22),0)))),0)</f>
        <v>0</v>
      </c>
      <c r="BG24" s="111">
        <f t="shared" ref="BG24" si="505">BE24-BF24</f>
        <v>0</v>
      </c>
      <c r="BH24" s="111">
        <f t="shared" ref="BH24" si="506">IF(EB24&gt;0,IF(AND(BG22=0,BH22=0),IF(BG24&lt;=$AQ$6,IF(SUM(BH11:BH22)&lt;&gt;$AQ$6,BG24,0),$AQ$6),IF(BG22&lt;&gt;$AP$22,IF(AND(BG24&lt;$AQ$6,BH22&lt;$AQ$6),IF($AQ$6-SUM(BH11:BH22)&gt;BG24,BG24,$AQ$6-SUM(BH11:BH22)),$AQ$6-BH22),IF($AQ$6-SUM(BH11:BH22)&gt;BG24,BG24,IF(BG24=$AP$24,$AQ$6-SUM(BH11:BH22),0)))),0)</f>
        <v>0</v>
      </c>
      <c r="BI24" s="111">
        <f t="shared" ref="BI24" si="507">BG24-BH24</f>
        <v>0</v>
      </c>
      <c r="BJ24" s="111">
        <f t="shared" ref="BJ24" si="508">IF(ED24&gt;0,IF(AND(BI22=0,BJ22=0),IF(BI24&lt;=$AQ$6,IF(SUM(BJ11:BJ22)&lt;&gt;$AQ$6,BI24,0),$AQ$6),IF(BI22&lt;&gt;$AP$22,IF(AND(BI24&lt;$AQ$6,BJ22&lt;$AQ$6),IF($AQ$6-SUM(BJ11:BJ22)&gt;BI24,BI24,$AQ$6-SUM(BJ11:BJ22)),$AQ$6-BJ22),IF($AQ$6-SUM(BJ11:BJ22)&gt;BI24,BI24,IF(BI24=$AP$24,$AQ$6-SUM(BJ11:BJ22),0)))),0)</f>
        <v>0</v>
      </c>
      <c r="BK24" s="111">
        <f t="shared" ref="BK24" si="509">BI24-BJ24</f>
        <v>0</v>
      </c>
      <c r="BL24" s="111">
        <f t="shared" ref="BL24" si="510">IF(EF24&gt;0,IF(AND(BK22=0,BL22=0),IF(BK24&lt;=$AQ$6,IF(SUM(BL11:BL22)&lt;&gt;$AQ$6,BK24,0),$AQ$6),IF(BK22&lt;&gt;$AP$22,IF(AND(BK24&lt;$AQ$6,BL22&lt;$AQ$6),IF($AQ$6-SUM(BL11:BL22)&gt;BK24,BK24,$AQ$6-SUM(BL11:BL22)),$AQ$6-BL22),IF($AQ$6-SUM(BL11:BL22)&gt;BK24,BK24,IF(BK24=$AP$24,$AQ$6-SUM(BL11:BL22),0)))),0)</f>
        <v>0</v>
      </c>
      <c r="BM24" s="111">
        <f t="shared" ref="BM24" si="511">BK24-BL24</f>
        <v>0</v>
      </c>
      <c r="BN24" s="111">
        <f t="shared" ref="BN24" si="512">IF(EH24&gt;0,IF(AND(BM22=0,BN22=0),IF(BM24&lt;=$AQ$6,IF(SUM(BN11:BN22)&lt;&gt;$AQ$6,BM24,0),$AQ$6),IF(BM22&lt;&gt;$AP$22,IF(AND(BM24&lt;$AQ$6,BN22&lt;$AQ$6),IF($AQ$6-SUM(BN11:BN22)&gt;BM24,BM24,$AQ$6-SUM(BN11:BN22)),$AQ$6-BN22),IF($AQ$6-SUM(BN11:BN22)&gt;BM24,BM24,IF(BM24=$AP$24,$AQ$6-SUM(BN11:BN22),0)))),0)</f>
        <v>0</v>
      </c>
      <c r="BO24" s="111">
        <f t="shared" ref="BO24" si="513">BM24-BN24</f>
        <v>0</v>
      </c>
      <c r="BP24" s="111">
        <f t="shared" ref="BP24" si="514">IF(EJ24&gt;0,IF(AND(BO22=0,BP22=0),IF(BO24&lt;=$AQ$6,IF(SUM(BP11:BP22)&lt;&gt;$AQ$6,BO24,0),$AQ$6),IF(BO22&lt;&gt;$AP$22,IF(AND(BO24&lt;$AQ$6,BP22&lt;$AQ$6),IF($AQ$6-SUM(BP11:BP22)&gt;BO24,BO24,$AQ$6-SUM(BP11:BP22)),$AQ$6-BP22),IF($AQ$6-SUM(BP11:BP22)&gt;BO24,BO24,IF(BO24=$AP$24,$AQ$6-SUM(BP11:BP22),0)))),0)</f>
        <v>0</v>
      </c>
      <c r="BQ24" s="111">
        <f t="shared" ref="BQ24" si="515">BO24-BP24</f>
        <v>0</v>
      </c>
      <c r="BR24" s="111">
        <f t="shared" ref="BR24" si="516">IF(EL24&gt;0,IF(AND(BQ22=0,BR22=0),IF(BQ24&lt;=$AQ$6,IF(SUM(BR11:BR22)&lt;&gt;$AQ$6,BQ24,0),$AQ$6),IF(BQ22&lt;&gt;$AP$22,IF(AND(BQ24&lt;$AQ$6,BR22&lt;$AQ$6),IF($AQ$6-SUM(BR11:BR22)&gt;BQ24,BQ24,$AQ$6-SUM(BR11:BR22)),$AQ$6-BR22),IF($AQ$6-SUM(BR11:BR22)&gt;BQ24,BQ24,IF(BQ24=$AP$24,$AQ$6-SUM(BR11:BR22),0)))),0)</f>
        <v>0</v>
      </c>
      <c r="BS24" s="111">
        <f t="shared" ref="BS24" si="517">BQ24-BR24</f>
        <v>0</v>
      </c>
      <c r="BT24" s="111">
        <f t="shared" ref="BT24" si="518">IF(EN24&gt;0,IF(AND(BS22=0,BT22=0),IF(BS24&lt;=$AQ$6,IF(SUM(BT11:BT22)&lt;&gt;$AQ$6,BS24,0),$AQ$6),IF(BS22&lt;&gt;$AP$22,IF(AND(BS24&lt;$AQ$6,BT22&lt;$AQ$6),IF($AQ$6-SUM(BT11:BT22)&gt;BS24,BS24,$AQ$6-SUM(BT11:BT22)),$AQ$6-BT22),IF($AQ$6-SUM(BT11:BT22)&gt;BS24,BS24,IF(BS24=$AP$24,$AQ$6-SUM(BT11:BT22),0)))),0)</f>
        <v>0</v>
      </c>
      <c r="BU24" s="111">
        <f t="shared" ref="BU24" si="519">BS24-BT24</f>
        <v>0</v>
      </c>
      <c r="BV24" s="111">
        <f t="shared" ref="BV24" si="520">IF(EP24&gt;0,IF(AND(BU22=0,BV22=0),IF(BU24&lt;=$AQ$6,IF(SUM(BV11:BV22)&lt;&gt;$AQ$6,BU24,0),$AQ$6),IF(BU22&lt;&gt;$AP$22,IF(AND(BU24&lt;$AQ$6,BV22&lt;$AQ$6),IF($AQ$6-SUM(BV11:BV22)&gt;BU24,BU24,$AQ$6-SUM(BV11:BV22)),$AQ$6-BV22),IF($AQ$6-SUM(BV11:BV22)&gt;BU24,BU24,IF(BU24=$AP$24,$AQ$6-SUM(BV11:BV22),0)))),0)</f>
        <v>0</v>
      </c>
      <c r="BW24" s="111">
        <f t="shared" ref="BW24" si="521">BU24-BV24</f>
        <v>0</v>
      </c>
      <c r="BX24" s="111">
        <f t="shared" ref="BX24" si="522">IF(ER24&gt;0,IF(AND(BW22=0,BX22=0),IF(BW24&lt;=$AQ$6,IF(SUM(BX11:BX22)&lt;&gt;$AQ$6,BW24,0),$AQ$6),IF(BW22&lt;&gt;$AP$22,IF(AND(BW24&lt;$AQ$6,BX22&lt;$AQ$6),IF($AQ$6-SUM(BX11:BX22)&gt;BW24,BW24,$AQ$6-SUM(BX11:BX22)),$AQ$6-BX22),IF($AQ$6-SUM(BX11:BX22)&gt;BW24,BW24,IF(BW24=$AP$24,$AQ$6-SUM(BX11:BX22),0)))),0)</f>
        <v>0</v>
      </c>
      <c r="BY24" s="111">
        <f t="shared" ref="BY24" si="523">BW24-BX24</f>
        <v>0</v>
      </c>
      <c r="BZ24" s="111">
        <f t="shared" ref="BZ24" si="524">IF(ET24&gt;0,IF(AND(BY22=0,BZ22=0),IF(BY24&lt;=$AQ$6,IF(SUM(BZ11:BZ22)&lt;&gt;$AQ$6,BY24,0),$AQ$6),IF(BY22&lt;&gt;$AP$22,IF(AND(BY24&lt;$AQ$6,BZ22&lt;$AQ$6),IF($AQ$6-SUM(BZ11:BZ22)&gt;BY24,BY24,$AQ$6-SUM(BZ11:BZ22)),$AQ$6-BZ22),IF($AQ$6-SUM(BZ11:BZ22)&gt;BY24,BY24,IF(BY24=$AP$24,$AQ$6-SUM(BZ11:BZ22),0)))),0)</f>
        <v>0</v>
      </c>
      <c r="CA24" s="111">
        <f t="shared" ref="CA24" si="525">BY24-BZ24</f>
        <v>0</v>
      </c>
      <c r="CB24" s="111">
        <f t="shared" ref="CB24" si="526">IF(EV24&gt;0,IF(AND(CA22=0,CB22=0),IF(CA24&lt;=$AQ$6,IF(SUM(CB11:CB22)&lt;&gt;$AQ$6,CA24,0),$AQ$6),IF(CA22&lt;&gt;$AP$22,IF(AND(CA24&lt;$AQ$6,CB22&lt;$AQ$6),IF($AQ$6-SUM(CB11:CB22)&gt;CA24,CA24,$AQ$6-SUM(CB11:CB22)),$AQ$6-CB22),IF($AQ$6-SUM(CB11:CB22)&gt;CA24,CA24,IF(CA24=$AP$24,$AQ$6-SUM(CB11:CB22),0)))),0)</f>
        <v>0</v>
      </c>
      <c r="CC24" s="111">
        <f t="shared" ref="CC24" si="527">CA24-CB24</f>
        <v>0</v>
      </c>
      <c r="CD24" s="111">
        <f t="shared" ref="CD24" si="528">IF(EX24&gt;0,IF(AND(CC22=0,CD22=0),IF(CC24&lt;=$AQ$6,IF(SUM(CD11:CD22)&lt;&gt;$AQ$6,CC24,0),$AQ$6),IF(CC22&lt;&gt;$AP$22,IF(AND(CC24&lt;$AQ$6,CD22&lt;$AQ$6),IF($AQ$6-SUM(CD11:CD22)&gt;CC24,CC24,$AQ$6-SUM(CD11:CD22)),$AQ$6-CD22),IF($AQ$6-SUM(CD11:CD22)&gt;CC24,CC24,IF(CC24=$AP$24,$AQ$6-SUM(CD11:CD22),0)))),0)</f>
        <v>0</v>
      </c>
      <c r="CE24" s="111">
        <f t="shared" ref="CE24" si="529">CC24-CD24</f>
        <v>0</v>
      </c>
      <c r="CF24" s="111">
        <f t="shared" ref="CF24" si="530">IF(EZ24&gt;0,IF(AND(CE22=0,CF22=0),IF(CE24&lt;=$AQ$6,IF(SUM(CF11:CF22)&lt;&gt;$AQ$6,CE24,0),$AQ$6),IF(CE22&lt;&gt;$AP$22,IF(AND(CE24&lt;$AQ$6,CF22&lt;$AQ$6),IF($AQ$6-SUM(CF11:CF22)&gt;CE24,CE24,$AQ$6-SUM(CF11:CF22)),$AQ$6-CF22),IF($AQ$6-SUM(CF11:CF22)&gt;CE24,CE24,IF(CE24=$AP$24,$AQ$6-SUM(CF11:CF22),0)))),0)</f>
        <v>0</v>
      </c>
      <c r="CG24" s="111">
        <f t="shared" ref="CG24" si="531">CE24-CF24</f>
        <v>0</v>
      </c>
      <c r="CH24" s="111">
        <f t="shared" ref="CH24" si="532">IF(FB24&gt;0,IF(AND(CG22=0,CH22=0),IF(CG24&lt;=$AQ$6,IF(SUM(CH11:CH22)&lt;&gt;$AQ$6,CG24,0),$AQ$6),IF(CG22&lt;&gt;$AP$22,IF(AND(CG24&lt;$AQ$6,CH22&lt;$AQ$6),IF($AQ$6-SUM(CH11:CH22)&gt;CG24,CG24,$AQ$6-SUM(CH11:CH22)),$AQ$6-CH22),IF($AQ$6-SUM(CH11:CH22)&gt;CG24,CG24,IF(CG24=$AP$24,$AQ$6-SUM(CH11:CH22),0)))),0)</f>
        <v>0</v>
      </c>
      <c r="CI24" s="111">
        <f t="shared" ref="CI24" si="533">CG24-CH24</f>
        <v>0</v>
      </c>
      <c r="CJ24" s="111">
        <f t="shared" ref="CJ24" si="534">IF(FD24&gt;0,IF(AND(CI22=0,CJ22=0),IF(CI24&lt;=$AQ$6,IF(SUM(CJ11:CJ22)&lt;&gt;$AQ$6,CI24,0),$AQ$6),IF(CI22&lt;&gt;$AP$22,IF(AND(CI24&lt;$AQ$6,CJ22&lt;$AQ$6),IF($AQ$6-SUM(CJ11:CJ22)&gt;CI24,CI24,$AQ$6-SUM(CJ11:CJ22)),$AQ$6-CJ22),IF($AQ$6-SUM(CJ11:CJ22)&gt;CI24,CI24,IF(CI24=$AP$24,$AQ$6-SUM(CJ11:CJ22),0)))),0)</f>
        <v>0</v>
      </c>
      <c r="CK24" s="111">
        <f t="shared" ref="CK24" si="535">CI24-CJ24</f>
        <v>0</v>
      </c>
      <c r="CL24" s="111">
        <f t="shared" ref="CL24" si="536">IF(FF24&gt;0,IF(AND(CK22=0,CL22=0),IF(CK24&lt;=$AQ$6,IF(SUM(CL11:CL22)&lt;&gt;$AQ$6,CK24,0),$AQ$6),IF(CK22&lt;&gt;$AP$22,IF(AND(CK24&lt;$AQ$6,CL22&lt;$AQ$6),IF($AQ$6-SUM(CL11:CL22)&gt;CK24,CK24,$AQ$6-SUM(CL11:CL22)),$AQ$6-CL22),IF($AQ$6-SUM(CL11:CL22)&gt;CK24,CK24,IF(CK24=$AP$24,$AQ$6-SUM(CL11:CL22),0)))),0)</f>
        <v>0</v>
      </c>
      <c r="CM24" s="111">
        <f t="shared" ref="CM24" si="537">CK24-CL24</f>
        <v>0</v>
      </c>
      <c r="CN24" s="111">
        <f t="shared" ref="CN24" si="538">IF(FH24&gt;0,IF(AND(CM22=0,CN22=0),IF(CM24&lt;=$AQ$6,IF(SUM(CN11:CN22)&lt;&gt;$AQ$6,CM24,0),$AQ$6),IF(CM22&lt;&gt;$AP$22,IF(AND(CM24&lt;$AQ$6,CN22&lt;$AQ$6),IF($AQ$6-SUM(CN11:CN22)&gt;CM24,CM24,$AQ$6-SUM(CN11:CN22)),$AQ$6-CN22),IF($AQ$6-SUM(CN11:CN22)&gt;CM24,CM24,IF(CM24=$AP$24,$AQ$6-SUM(CN11:CN22),0)))),0)</f>
        <v>0</v>
      </c>
      <c r="CO24" s="111">
        <f t="shared" ref="CO24" si="539">CM24-CN24</f>
        <v>0</v>
      </c>
      <c r="CP24" s="111">
        <f t="shared" ref="CP24" si="540">IF(FJ24&gt;0,IF(AND(CO22=0,CP22=0),IF(CO24&lt;=$AQ$6,IF(SUM(CP11:CP22)&lt;&gt;$AQ$6,CO24,0),$AQ$6),IF(CO22&lt;&gt;$AP$22,IF(AND(CO24&lt;$AQ$6,CP22&lt;$AQ$6),IF($AQ$6-SUM(CP11:CP22)&gt;CO24,CO24,$AQ$6-SUM(CP11:CP22)),$AQ$6-CP22),IF($AQ$6-SUM(CP11:CP22)&gt;CO24,CO24,IF(CO24=$AP$24,$AQ$6-SUM(CP11:CP22),0)))),0)</f>
        <v>0</v>
      </c>
      <c r="CQ24" s="111">
        <f t="shared" ref="CQ24" si="541">CO24-CP24</f>
        <v>0</v>
      </c>
      <c r="CR24" s="111">
        <f t="shared" ref="CR24" si="542">IF(FL24&gt;0,IF(AND(CQ22=0,CR22=0),IF(CQ24&lt;=$AQ$6,IF(SUM(CR11:CR22)&lt;&gt;$AQ$6,CQ24,0),$AQ$6),IF(CQ22&lt;&gt;$AP$22,IF(AND(CQ24&lt;$AQ$6,CR22&lt;$AQ$6),IF($AQ$6-SUM(CR11:CR22)&gt;CQ24,CQ24,$AQ$6-SUM(CR11:CR22)),$AQ$6-CR22),IF($AQ$6-SUM(CR11:CR22)&gt;CQ24,CQ24,IF(CQ24=$AP$24,$AQ$6-SUM(CR11:CR22),0)))),0)</f>
        <v>0</v>
      </c>
      <c r="CS24" s="111">
        <f t="shared" ref="CS24" si="543">CQ24-CR24</f>
        <v>0</v>
      </c>
      <c r="CT24" s="111">
        <f t="shared" ref="CT24" si="544">IF(FN24&gt;0,IF(AND(CS22=0,CT22=0),IF(CS24&lt;=$AQ$6,IF(SUM(CT11:CT22)&lt;&gt;$AQ$6,CS24,0),$AQ$6),IF(CS22&lt;&gt;$AP$22,IF(AND(CS24&lt;$AQ$6,CT22&lt;$AQ$6),IF($AQ$6-SUM(CT11:CT22)&gt;CS24,CS24,$AQ$6-SUM(CT11:CT22)),$AQ$6-CT22),IF($AQ$6-SUM(CT11:CT22)&gt;CS24,CS24,IF(CS24=$AP$24,$AQ$6-SUM(CT11:CT22),0)))),0)</f>
        <v>0</v>
      </c>
      <c r="CU24" s="111">
        <f t="shared" ref="CU24" si="545">CS24-CT24</f>
        <v>0</v>
      </c>
      <c r="CV24" s="111">
        <f t="shared" ref="CV24" si="546">IF(FP24&gt;0,IF(AND(CU22=0,CV22=0),IF(CU24&lt;=$AQ$6,IF(SUM(CV11:CV22)&lt;&gt;$AQ$6,CU24,0),$AQ$6),IF(CU22&lt;&gt;$AP$22,IF(AND(CU24&lt;$AQ$6,CV22&lt;$AQ$6),IF($AQ$6-SUM(CV11:CV22)&gt;CU24,CU24,$AQ$6-SUM(CV11:CV22)),$AQ$6-CV22),IF($AQ$6-SUM(CV11:CV22)&gt;CU24,CU24,IF(CU24=$AP$24,$AQ$6-SUM(CV11:CV22),0)))),0)</f>
        <v>0</v>
      </c>
      <c r="CW24" s="111">
        <f t="shared" ref="CW24" si="547">CU24-CV24</f>
        <v>0</v>
      </c>
      <c r="CX24" s="111">
        <f t="shared" ref="CX24" si="548">IF(FR24&gt;0,IF(AND(CW22=0,CX22=0),IF(CW24&lt;=$AQ$6,IF(SUM(CX11:CX22)&lt;&gt;$AQ$6,CW24,0),$AQ$6),IF(CW22&lt;&gt;$AP$22,IF(AND(CW24&lt;$AQ$6,CX22&lt;$AQ$6),IF($AQ$6-SUM(CX11:CX22)&gt;CW24,CW24,$AQ$6-SUM(CX11:CX22)),$AQ$6-CX22),IF($AQ$6-SUM(CX11:CX22)&gt;CW24,CW24,IF(CW24=$AP$24,$AQ$6-SUM(CX11:CX22),0)))),0)</f>
        <v>0</v>
      </c>
      <c r="CY24" s="111">
        <f t="shared" ref="CY24" si="549">CW24-CX24</f>
        <v>0</v>
      </c>
      <c r="CZ24" s="111">
        <f t="shared" ref="CZ24" si="550">IF(FT24&gt;0,IF(AND(CY22=0,CZ22=0),IF(CY24&lt;=$AQ$6,IF(SUM(CZ11:CZ22)&lt;&gt;$AQ$6,CY24,0),$AQ$6),IF(CY22&lt;&gt;$AP$22,IF(AND(CY24&lt;$AQ$6,CZ22&lt;$AQ$6),IF($AQ$6-SUM(CZ11:CZ22)&gt;CY24,CY24,$AQ$6-SUM(CZ11:CZ22)),$AQ$6-CZ22),IF($AQ$6-SUM(CZ11:CZ22)&gt;CY24,CY24,IF(CY24=$AP$24,$AQ$6-SUM(CZ11:CZ22),0)))),0)</f>
        <v>0</v>
      </c>
      <c r="DA24" s="111">
        <f t="shared" ref="DA24" si="551">CY24-CZ24</f>
        <v>0</v>
      </c>
      <c r="DB24" s="111">
        <f t="shared" ref="DB24" si="552">IF(FV24&gt;0,IF(AND(DA22=0,DB22=0),IF(DA24&lt;=$AQ$6,IF(SUM(DB11:DB22)&lt;&gt;$AQ$6,DA24,0),$AQ$6),IF(DA22&lt;&gt;$AP$22,IF(AND(DA24&lt;$AQ$6,DB22&lt;$AQ$6),IF($AQ$6-SUM(DB11:DB22)&gt;DA24,DA24,$AQ$6-SUM(DB11:DB22)),$AQ$6-DB22),IF($AQ$6-SUM(DB11:DB22)&gt;DA24,DA24,IF(DA24=$AP$24,$AQ$6-SUM(DB11:DB22),0)))),0)</f>
        <v>0</v>
      </c>
      <c r="DC24" s="111">
        <f t="shared" ref="DC24" si="553">DA24-DB24</f>
        <v>0</v>
      </c>
      <c r="DD24" s="111">
        <f t="shared" ref="DD24" si="554">IF(FX24&gt;0,IF(AND(DC22=0,DD22=0),IF(DC24&lt;=$AQ$6,IF(SUM(DD11:DD22)&lt;&gt;$AQ$6,DC24,0),$AQ$6),IF(DC22&lt;&gt;$AP$22,IF(AND(DC24&lt;$AQ$6,DD22&lt;$AQ$6),IF($AQ$6-SUM(DD11:DD22)&gt;DC24,DC24,$AQ$6-SUM(DD11:DD22)),$AQ$6-DD22),IF($AQ$6-SUM(DD11:DD22)&gt;DC24,DC24,IF(DC24=$AP$24,$AQ$6-SUM(DD11:DD22),0)))),0)</f>
        <v>0</v>
      </c>
      <c r="DE24" s="111">
        <f t="shared" ref="DE24" si="555">DC24-DD24</f>
        <v>0</v>
      </c>
      <c r="DF24" s="111">
        <f t="shared" ref="DF24" si="556">IF(FZ24&gt;0,IF(AND(DE22=0,DF22=0),IF(DE24&lt;=$AQ$6,IF(SUM(DF11:DF22)&lt;&gt;$AQ$6,DE24,0),$AQ$6),IF(DE22&lt;&gt;$AP$22,IF(AND(DE24&lt;$AQ$6,DF22&lt;$AQ$6),IF($AQ$6-SUM(DF11:DF22)&gt;DE24,DE24,$AQ$6-SUM(DF11:DF22)),$AQ$6-DF22),IF($AQ$6-SUM(DF11:DF22)&gt;DE24,DE24,IF(DE24=$AP$24,$AQ$6-SUM(DF11:DF22),0)))),0)</f>
        <v>0</v>
      </c>
      <c r="DG24" s="111">
        <f t="shared" ref="DG24" si="557">DE24-DF24</f>
        <v>0</v>
      </c>
      <c r="DH24" s="111">
        <f t="shared" ref="DH24" si="558">IF(GB24&gt;0,IF(AND(DG22=0,DH22=0),IF(DG24&lt;=$AQ$6,IF(SUM(DH11:DH22)&lt;&gt;$AQ$6,DG24,0),$AQ$6),IF(DG22&lt;&gt;$AP$22,IF(AND(DG24&lt;$AQ$6,DH22&lt;$AQ$6),IF($AQ$6-SUM(DH11:DH22)&gt;DG24,DG24,$AQ$6-SUM(DH11:DH22)),$AQ$6-DH22),IF($AQ$6-SUM(DH11:DH22)&gt;DG24,DG24,IF(DG24=$AP$24,$AQ$6-SUM(DH11:DH22),0)))),0)</f>
        <v>0</v>
      </c>
      <c r="DI24" s="111">
        <f t="shared" ref="DI24" si="559">DG24-DH24</f>
        <v>0</v>
      </c>
      <c r="DJ24" s="111">
        <f t="shared" ref="DJ24" si="560">IF(GD24&gt;0,IF(AND(DI22=0,DJ22=0),IF(DI24&lt;=$AQ$6,IF(SUM(DJ11:DJ22)&lt;&gt;$AQ$6,DI24,0),$AQ$6),IF(DI22&lt;&gt;$AP$22,IF(AND(DI24&lt;$AQ$6,DJ22&lt;$AQ$6),IF($AQ$6-SUM(DJ11:DJ22)&gt;DI24,DI24,$AQ$6-SUM(DJ11:DJ22)),$AQ$6-DJ22),IF($AQ$6-SUM(DJ11:DJ22)&gt;DI24,DI24,IF(DI24=$AP$24,$AQ$6-SUM(DJ11:DJ22),0)))),0)</f>
        <v>0</v>
      </c>
      <c r="DL24" s="111">
        <f>'KALENDER PENDIDIKAN'!B128</f>
        <v>0</v>
      </c>
      <c r="DM24" s="111"/>
      <c r="DN24" s="111">
        <f>'KALENDER PENDIDIKAN'!C128</f>
        <v>1</v>
      </c>
      <c r="DO24" s="111"/>
      <c r="DP24" s="111">
        <f>'KALENDER PENDIDIKAN'!D128</f>
        <v>1</v>
      </c>
      <c r="DQ24" s="111"/>
      <c r="DR24" s="111">
        <f>'KALENDER PENDIDIKAN'!E128</f>
        <v>1</v>
      </c>
      <c r="DS24" s="111"/>
      <c r="DT24" s="111">
        <f>'KALENDER PENDIDIKAN'!F128</f>
        <v>1</v>
      </c>
      <c r="DU24" s="111"/>
      <c r="DV24" s="111">
        <f>'KALENDER PENDIDIKAN'!G128</f>
        <v>0</v>
      </c>
      <c r="DW24" s="111"/>
      <c r="DX24" s="111">
        <f>'KALENDER PENDIDIKAN'!H128</f>
        <v>1</v>
      </c>
      <c r="DY24" s="111"/>
      <c r="DZ24" s="111">
        <f>'KALENDER PENDIDIKAN'!I128</f>
        <v>1</v>
      </c>
      <c r="EA24" s="111"/>
      <c r="EB24" s="111">
        <f>'KALENDER PENDIDIKAN'!J128</f>
        <v>1</v>
      </c>
      <c r="EC24" s="111"/>
      <c r="ED24" s="111">
        <f>'KALENDER PENDIDIKAN'!K128</f>
        <v>0</v>
      </c>
      <c r="EE24" s="111"/>
      <c r="EF24" s="111">
        <f>'KALENDER PENDIDIKAN'!L128</f>
        <v>0</v>
      </c>
      <c r="EG24" s="111"/>
      <c r="EH24" s="111">
        <f>'KALENDER PENDIDIKAN'!M128</f>
        <v>0</v>
      </c>
      <c r="EI24" s="111"/>
      <c r="EJ24" s="111">
        <f>'KALENDER PENDIDIKAN'!N128</f>
        <v>1</v>
      </c>
      <c r="EK24" s="111"/>
      <c r="EL24" s="111">
        <f>'KALENDER PENDIDIKAN'!O128</f>
        <v>1</v>
      </c>
      <c r="EM24" s="111"/>
      <c r="EN24" s="111">
        <f>'KALENDER PENDIDIKAN'!P128</f>
        <v>1</v>
      </c>
      <c r="EO24" s="111"/>
      <c r="EP24" s="111">
        <f>'KALENDER PENDIDIKAN'!Q128</f>
        <v>1</v>
      </c>
      <c r="EQ24" s="111"/>
      <c r="ER24" s="111">
        <f>'KALENDER PENDIDIKAN'!R128</f>
        <v>0</v>
      </c>
      <c r="ES24" s="111"/>
      <c r="ET24" s="111">
        <f>'KALENDER PENDIDIKAN'!S128</f>
        <v>0</v>
      </c>
      <c r="EU24" s="111"/>
      <c r="EV24" s="111">
        <f>'KALENDER PENDIDIKAN'!T128</f>
        <v>1</v>
      </c>
      <c r="EW24" s="111"/>
      <c r="EX24" s="111">
        <f>'KALENDER PENDIDIKAN'!U128</f>
        <v>1</v>
      </c>
      <c r="EY24" s="111"/>
      <c r="EZ24" s="111">
        <f>'KALENDER PENDIDIKAN'!V128</f>
        <v>1</v>
      </c>
      <c r="FA24" s="111"/>
      <c r="FB24" s="111">
        <f>'KALENDER PENDIDIKAN'!W128</f>
        <v>1</v>
      </c>
      <c r="FC24" s="111"/>
      <c r="FD24" s="111">
        <f>'KALENDER PENDIDIKAN'!X128</f>
        <v>1</v>
      </c>
      <c r="FE24" s="111"/>
      <c r="FF24" s="111">
        <f>'KALENDER PENDIDIKAN'!Y128</f>
        <v>0</v>
      </c>
      <c r="FG24" s="111"/>
      <c r="FH24" s="111">
        <f>'KALENDER PENDIDIKAN'!Z128</f>
        <v>0</v>
      </c>
      <c r="FI24" s="111"/>
      <c r="FJ24" s="111">
        <f>'KALENDER PENDIDIKAN'!AA128</f>
        <v>0</v>
      </c>
      <c r="FK24" s="111"/>
      <c r="FL24" s="111">
        <f>'KALENDER PENDIDIKAN'!AB128</f>
        <v>1</v>
      </c>
      <c r="FM24" s="111"/>
      <c r="FN24" s="111">
        <f>'KALENDER PENDIDIKAN'!AC128</f>
        <v>0</v>
      </c>
      <c r="FO24" s="111"/>
      <c r="FP24" s="111">
        <f>'KALENDER PENDIDIKAN'!AD128</f>
        <v>1</v>
      </c>
      <c r="FQ24" s="111"/>
      <c r="FR24" s="111">
        <f>'KALENDER PENDIDIKAN'!AE128</f>
        <v>0</v>
      </c>
      <c r="FS24" s="111"/>
      <c r="FT24" s="111">
        <f>'KALENDER PENDIDIKAN'!AF128</f>
        <v>1</v>
      </c>
      <c r="FU24" s="111"/>
      <c r="FV24" s="111">
        <f>'KALENDER PENDIDIKAN'!AG128</f>
        <v>0</v>
      </c>
      <c r="FW24" s="111"/>
      <c r="FX24" s="111">
        <f>'KALENDER PENDIDIKAN'!AH128</f>
        <v>0</v>
      </c>
      <c r="FY24" s="111"/>
      <c r="FZ24" s="111">
        <f>'KALENDER PENDIDIKAN'!AI128</f>
        <v>0</v>
      </c>
      <c r="GA24" s="111"/>
      <c r="GB24" s="111">
        <f>'KALENDER PENDIDIKAN'!AJ128</f>
        <v>0</v>
      </c>
      <c r="GC24" s="111"/>
      <c r="GD24" s="111">
        <f>'KALENDER PENDIDIKAN'!AK128</f>
        <v>0</v>
      </c>
      <c r="GE24" s="111"/>
      <c r="GF24" s="111">
        <v>14</v>
      </c>
      <c r="GH24" s="103" t="str">
        <f t="shared" si="177"/>
        <v>Hide</v>
      </c>
    </row>
    <row r="25" spans="1:190" hidden="1" x14ac:dyDescent="0.35">
      <c r="A25" s="118"/>
      <c r="B25" s="118"/>
      <c r="C25" s="118"/>
      <c r="D25" s="137" t="str">
        <f t="shared" si="70"/>
        <v/>
      </c>
      <c r="E25" s="137" t="str">
        <f t="shared" si="71"/>
        <v/>
      </c>
      <c r="F25" s="137" t="str">
        <f t="shared" si="72"/>
        <v/>
      </c>
      <c r="G25" s="137" t="str">
        <f t="shared" si="73"/>
        <v/>
      </c>
      <c r="H25" s="137" t="str">
        <f t="shared" si="74"/>
        <v/>
      </c>
      <c r="I25" s="137" t="str">
        <f t="shared" si="75"/>
        <v/>
      </c>
      <c r="J25" s="137" t="str">
        <f t="shared" si="76"/>
        <v/>
      </c>
      <c r="K25" s="137" t="str">
        <f t="shared" si="77"/>
        <v/>
      </c>
      <c r="L25" s="137" t="str">
        <f t="shared" si="78"/>
        <v/>
      </c>
      <c r="M25" s="137" t="str">
        <f t="shared" si="79"/>
        <v/>
      </c>
      <c r="N25" s="137" t="str">
        <f t="shared" si="80"/>
        <v/>
      </c>
      <c r="O25" s="137" t="str">
        <f t="shared" si="81"/>
        <v/>
      </c>
      <c r="P25" s="137" t="str">
        <f t="shared" si="82"/>
        <v/>
      </c>
      <c r="Q25" s="137" t="str">
        <f t="shared" si="83"/>
        <v/>
      </c>
      <c r="R25" s="137" t="str">
        <f t="shared" si="84"/>
        <v/>
      </c>
      <c r="S25" s="137" t="str">
        <f t="shared" si="85"/>
        <v/>
      </c>
      <c r="T25" s="137" t="str">
        <f t="shared" si="86"/>
        <v/>
      </c>
      <c r="U25" s="137" t="str">
        <f t="shared" si="87"/>
        <v/>
      </c>
      <c r="V25" s="137" t="str">
        <f t="shared" si="88"/>
        <v/>
      </c>
      <c r="W25" s="137" t="str">
        <f t="shared" si="89"/>
        <v/>
      </c>
      <c r="X25" s="137" t="str">
        <f t="shared" si="90"/>
        <v/>
      </c>
      <c r="Y25" s="137" t="str">
        <f t="shared" si="91"/>
        <v/>
      </c>
      <c r="Z25" s="137" t="str">
        <f t="shared" si="92"/>
        <v/>
      </c>
      <c r="AA25" s="137" t="str">
        <f t="shared" si="93"/>
        <v/>
      </c>
      <c r="AB25" s="137" t="str">
        <f t="shared" si="94"/>
        <v/>
      </c>
      <c r="AC25" s="137" t="str">
        <f t="shared" si="95"/>
        <v/>
      </c>
      <c r="AD25" s="137" t="str">
        <f t="shared" si="96"/>
        <v/>
      </c>
      <c r="AE25" s="137" t="str">
        <f t="shared" si="97"/>
        <v/>
      </c>
      <c r="AF25" s="137" t="str">
        <f t="shared" si="98"/>
        <v/>
      </c>
      <c r="AG25" s="137" t="str">
        <f t="shared" si="99"/>
        <v/>
      </c>
      <c r="AH25" s="137" t="str">
        <f t="shared" si="100"/>
        <v/>
      </c>
      <c r="AI25" s="137" t="str">
        <f t="shared" si="101"/>
        <v/>
      </c>
      <c r="AJ25" s="137" t="str">
        <f t="shared" si="102"/>
        <v/>
      </c>
      <c r="AK25" s="137" t="str">
        <f t="shared" si="103"/>
        <v/>
      </c>
      <c r="AL25" s="137" t="str">
        <f t="shared" si="104"/>
        <v/>
      </c>
      <c r="AM25" s="137" t="str">
        <f t="shared" si="105"/>
        <v/>
      </c>
      <c r="AN25" s="41"/>
      <c r="AO25" s="2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L25" s="111">
        <f>'KALENDER PENDIDIKAN'!B129</f>
        <v>0</v>
      </c>
      <c r="DM25" s="111"/>
      <c r="DN25" s="111">
        <f>'KALENDER PENDIDIKAN'!C129</f>
        <v>1</v>
      </c>
      <c r="DO25" s="111"/>
      <c r="DP25" s="111">
        <f>'KALENDER PENDIDIKAN'!D129</f>
        <v>1</v>
      </c>
      <c r="DQ25" s="111"/>
      <c r="DR25" s="111">
        <f>'KALENDER PENDIDIKAN'!E129</f>
        <v>1</v>
      </c>
      <c r="DS25" s="111"/>
      <c r="DT25" s="111">
        <f>'KALENDER PENDIDIKAN'!F129</f>
        <v>1</v>
      </c>
      <c r="DU25" s="111"/>
      <c r="DV25" s="111">
        <f>'KALENDER PENDIDIKAN'!G129</f>
        <v>0</v>
      </c>
      <c r="DW25" s="111"/>
      <c r="DX25" s="111">
        <f>'KALENDER PENDIDIKAN'!H129</f>
        <v>1</v>
      </c>
      <c r="DY25" s="111"/>
      <c r="DZ25" s="111">
        <f>'KALENDER PENDIDIKAN'!I129</f>
        <v>1</v>
      </c>
      <c r="EA25" s="111"/>
      <c r="EB25" s="111">
        <f>'KALENDER PENDIDIKAN'!J129</f>
        <v>1</v>
      </c>
      <c r="EC25" s="111"/>
      <c r="ED25" s="111">
        <f>'KALENDER PENDIDIKAN'!K129</f>
        <v>0</v>
      </c>
      <c r="EE25" s="111"/>
      <c r="EF25" s="111">
        <f>'KALENDER PENDIDIKAN'!L129</f>
        <v>0</v>
      </c>
      <c r="EG25" s="111"/>
      <c r="EH25" s="111">
        <f>'KALENDER PENDIDIKAN'!M129</f>
        <v>0</v>
      </c>
      <c r="EI25" s="111"/>
      <c r="EJ25" s="111">
        <f>'KALENDER PENDIDIKAN'!N129</f>
        <v>1</v>
      </c>
      <c r="EK25" s="111"/>
      <c r="EL25" s="111">
        <f>'KALENDER PENDIDIKAN'!O129</f>
        <v>1</v>
      </c>
      <c r="EM25" s="111"/>
      <c r="EN25" s="111">
        <f>'KALENDER PENDIDIKAN'!P129</f>
        <v>1</v>
      </c>
      <c r="EO25" s="111"/>
      <c r="EP25" s="111">
        <f>'KALENDER PENDIDIKAN'!Q129</f>
        <v>1</v>
      </c>
      <c r="EQ25" s="111"/>
      <c r="ER25" s="111">
        <f>'KALENDER PENDIDIKAN'!R129</f>
        <v>0</v>
      </c>
      <c r="ES25" s="111"/>
      <c r="ET25" s="111">
        <f>'KALENDER PENDIDIKAN'!S129</f>
        <v>0</v>
      </c>
      <c r="EU25" s="111"/>
      <c r="EV25" s="111">
        <f>'KALENDER PENDIDIKAN'!T129</f>
        <v>1</v>
      </c>
      <c r="EW25" s="111"/>
      <c r="EX25" s="111">
        <f>'KALENDER PENDIDIKAN'!U129</f>
        <v>1</v>
      </c>
      <c r="EY25" s="111"/>
      <c r="EZ25" s="111">
        <f>'KALENDER PENDIDIKAN'!V129</f>
        <v>1</v>
      </c>
      <c r="FA25" s="111"/>
      <c r="FB25" s="111">
        <f>'KALENDER PENDIDIKAN'!W129</f>
        <v>1</v>
      </c>
      <c r="FC25" s="111"/>
      <c r="FD25" s="111">
        <f>'KALENDER PENDIDIKAN'!X129</f>
        <v>1</v>
      </c>
      <c r="FE25" s="111"/>
      <c r="FF25" s="111">
        <f>'KALENDER PENDIDIKAN'!Y129</f>
        <v>0</v>
      </c>
      <c r="FG25" s="111"/>
      <c r="FH25" s="111">
        <f>'KALENDER PENDIDIKAN'!Z129</f>
        <v>0</v>
      </c>
      <c r="FI25" s="111"/>
      <c r="FJ25" s="111">
        <f>'KALENDER PENDIDIKAN'!AA129</f>
        <v>0</v>
      </c>
      <c r="FK25" s="111"/>
      <c r="FL25" s="111">
        <f>'KALENDER PENDIDIKAN'!AB129</f>
        <v>1</v>
      </c>
      <c r="FM25" s="111"/>
      <c r="FN25" s="111">
        <f>'KALENDER PENDIDIKAN'!AC129</f>
        <v>0</v>
      </c>
      <c r="FO25" s="111"/>
      <c r="FP25" s="111">
        <f>'KALENDER PENDIDIKAN'!AD129</f>
        <v>1</v>
      </c>
      <c r="FQ25" s="111"/>
      <c r="FR25" s="111">
        <f>'KALENDER PENDIDIKAN'!AE129</f>
        <v>0</v>
      </c>
      <c r="FS25" s="111"/>
      <c r="FT25" s="111">
        <f>'KALENDER PENDIDIKAN'!AF129</f>
        <v>1</v>
      </c>
      <c r="FU25" s="111"/>
      <c r="FV25" s="111">
        <f>'KALENDER PENDIDIKAN'!AG129</f>
        <v>0</v>
      </c>
      <c r="FW25" s="111"/>
      <c r="FX25" s="111">
        <f>'KALENDER PENDIDIKAN'!AH129</f>
        <v>0</v>
      </c>
      <c r="FY25" s="111"/>
      <c r="FZ25" s="111">
        <f>'KALENDER PENDIDIKAN'!AI129</f>
        <v>0</v>
      </c>
      <c r="GA25" s="111"/>
      <c r="GB25" s="111">
        <f>'KALENDER PENDIDIKAN'!AJ129</f>
        <v>0</v>
      </c>
      <c r="GC25" s="111"/>
      <c r="GD25" s="111">
        <f>'KALENDER PENDIDIKAN'!AK129</f>
        <v>0</v>
      </c>
      <c r="GE25" s="111"/>
      <c r="GF25" s="111">
        <v>15</v>
      </c>
      <c r="GH25" s="103" t="str">
        <f t="shared" si="177"/>
        <v>Hide</v>
      </c>
    </row>
    <row r="26" spans="1:190" x14ac:dyDescent="0.35">
      <c r="A26" s="442" t="str">
        <f>PROTA!C54</f>
        <v/>
      </c>
      <c r="B26" s="442"/>
      <c r="C26" s="118" t="str">
        <f>PROTA!E54</f>
        <v/>
      </c>
      <c r="D26" s="137" t="str">
        <f t="shared" si="70"/>
        <v/>
      </c>
      <c r="E26" s="137" t="str">
        <f t="shared" si="71"/>
        <v/>
      </c>
      <c r="F26" s="137" t="str">
        <f t="shared" si="72"/>
        <v/>
      </c>
      <c r="G26" s="137" t="str">
        <f t="shared" si="73"/>
        <v/>
      </c>
      <c r="H26" s="137" t="str">
        <f t="shared" si="74"/>
        <v/>
      </c>
      <c r="I26" s="137" t="str">
        <f t="shared" si="75"/>
        <v/>
      </c>
      <c r="J26" s="137" t="str">
        <f t="shared" si="76"/>
        <v/>
      </c>
      <c r="K26" s="137" t="str">
        <f t="shared" si="77"/>
        <v/>
      </c>
      <c r="L26" s="137" t="str">
        <f t="shared" si="78"/>
        <v/>
      </c>
      <c r="M26" s="137" t="str">
        <f t="shared" si="79"/>
        <v/>
      </c>
      <c r="N26" s="137" t="str">
        <f t="shared" si="80"/>
        <v/>
      </c>
      <c r="O26" s="137" t="str">
        <f t="shared" si="81"/>
        <v/>
      </c>
      <c r="P26" s="137" t="str">
        <f t="shared" si="82"/>
        <v/>
      </c>
      <c r="Q26" s="137" t="str">
        <f t="shared" si="83"/>
        <v/>
      </c>
      <c r="R26" s="137" t="str">
        <f t="shared" si="84"/>
        <v/>
      </c>
      <c r="S26" s="137" t="str">
        <f t="shared" si="85"/>
        <v/>
      </c>
      <c r="T26" s="137" t="str">
        <f t="shared" si="86"/>
        <v/>
      </c>
      <c r="U26" s="137" t="str">
        <f t="shared" si="87"/>
        <v/>
      </c>
      <c r="V26" s="137" t="str">
        <f t="shared" si="88"/>
        <v/>
      </c>
      <c r="W26" s="137" t="str">
        <f t="shared" si="89"/>
        <v/>
      </c>
      <c r="X26" s="137" t="str">
        <f t="shared" si="90"/>
        <v/>
      </c>
      <c r="Y26" s="137" t="str">
        <f t="shared" si="91"/>
        <v/>
      </c>
      <c r="Z26" s="137" t="str">
        <f t="shared" si="92"/>
        <v/>
      </c>
      <c r="AA26" s="137" t="str">
        <f t="shared" si="93"/>
        <v/>
      </c>
      <c r="AB26" s="137" t="str">
        <f t="shared" si="94"/>
        <v/>
      </c>
      <c r="AC26" s="137" t="str">
        <f t="shared" si="95"/>
        <v/>
      </c>
      <c r="AD26" s="137" t="str">
        <f t="shared" si="96"/>
        <v/>
      </c>
      <c r="AE26" s="137" t="str">
        <f t="shared" si="97"/>
        <v/>
      </c>
      <c r="AF26" s="137" t="str">
        <f t="shared" si="98"/>
        <v/>
      </c>
      <c r="AG26" s="137" t="str">
        <f t="shared" si="99"/>
        <v/>
      </c>
      <c r="AH26" s="137" t="str">
        <f t="shared" si="100"/>
        <v/>
      </c>
      <c r="AI26" s="137" t="str">
        <f t="shared" si="101"/>
        <v/>
      </c>
      <c r="AJ26" s="137" t="str">
        <f t="shared" si="102"/>
        <v/>
      </c>
      <c r="AK26" s="137" t="str">
        <f t="shared" si="103"/>
        <v/>
      </c>
      <c r="AL26" s="137" t="str">
        <f t="shared" si="104"/>
        <v/>
      </c>
      <c r="AM26" s="137" t="str">
        <f t="shared" si="105"/>
        <v/>
      </c>
      <c r="AN26" s="41"/>
      <c r="AO26" s="21"/>
      <c r="AP26">
        <f t="shared" si="106"/>
        <v>0</v>
      </c>
      <c r="AQ26" s="111">
        <f t="shared" si="0"/>
        <v>0</v>
      </c>
      <c r="AR26" s="111">
        <f>IF(DL26&gt;0,IF(AND(AQ24=0,AR24=0),IF(AQ26&lt;=$AQ$6,IF(SUM(AR11:AR24)&lt;&gt;$AQ$6,AQ26,0),$AQ$6),IF(AQ24&lt;&gt;$AP$24,IF(AND(AQ26&lt;$AQ$6,AR24&lt;$AQ$6),IF($AQ$6-SUM(AR11:AR24)&gt;AQ26,AQ26,$AQ$6-SUM(AR11:AR24)),$AQ$6-AR24),IF($AQ$6-SUM(AR11:AR24)&gt;AQ26,AQ26,IF(AQ26=$AP$26,$AQ$6-SUM(AR11:AR24),0)))),0)</f>
        <v>0</v>
      </c>
      <c r="AS26" s="111">
        <f t="shared" si="422"/>
        <v>0</v>
      </c>
      <c r="AT26" s="111">
        <f t="shared" ref="AT26" si="561">IF(DN26&gt;0,IF(AND(AS24=0,AT24=0),IF(AS26&lt;=$AQ$6,IF(SUM(AT11:AT24)&lt;&gt;$AQ$6,AS26,0),$AQ$6),IF(AS24&lt;&gt;$AP$24,IF(AND(AS26&lt;$AQ$6,AT24&lt;$AQ$6),IF($AQ$6-SUM(AT11:AT24)&gt;AS26,AS26,$AQ$6-SUM(AT11:AT24)),$AQ$6-AT24),IF($AQ$6-SUM(AT11:AT24)&gt;AS26,AS26,IF(AS26=$AP$26,$AQ$6-SUM(AT11:AT24),0)))),0)</f>
        <v>0</v>
      </c>
      <c r="AU26" s="111">
        <f t="shared" ref="AU26:AU27" si="562">AS26-AT26</f>
        <v>0</v>
      </c>
      <c r="AV26" s="111">
        <f t="shared" ref="AV26" si="563">IF(DP26&gt;0,IF(AND(AU24=0,AV24=0),IF(AU26&lt;=$AQ$6,IF(SUM(AV11:AV24)&lt;&gt;$AQ$6,AU26,0),$AQ$6),IF(AU24&lt;&gt;$AP$24,IF(AND(AU26&lt;$AQ$6,AV24&lt;$AQ$6),IF($AQ$6-SUM(AV11:AV24)&gt;AU26,AU26,$AQ$6-SUM(AV11:AV24)),$AQ$6-AV24),IF($AQ$6-SUM(AV11:AV24)&gt;AU26,AU26,IF(AU26=$AP$26,$AQ$6-SUM(AV11:AV24),0)))),0)</f>
        <v>0</v>
      </c>
      <c r="AW26" s="111">
        <f t="shared" ref="AW26:AW27" si="564">AU26-AV26</f>
        <v>0</v>
      </c>
      <c r="AX26" s="111">
        <f t="shared" ref="AX26" si="565">IF(DR26&gt;0,IF(AND(AW24=0,AX24=0),IF(AW26&lt;=$AQ$6,IF(SUM(AX11:AX24)&lt;&gt;$AQ$6,AW26,0),$AQ$6),IF(AW24&lt;&gt;$AP$24,IF(AND(AW26&lt;$AQ$6,AX24&lt;$AQ$6),IF($AQ$6-SUM(AX11:AX24)&gt;AW26,AW26,$AQ$6-SUM(AX11:AX24)),$AQ$6-AX24),IF($AQ$6-SUM(AX11:AX24)&gt;AW26,AW26,IF(AW26=$AP$26,$AQ$6-SUM(AX11:AX24),0)))),0)</f>
        <v>0</v>
      </c>
      <c r="AY26" s="111">
        <f t="shared" ref="AY26:AY27" si="566">AW26-AX26</f>
        <v>0</v>
      </c>
      <c r="AZ26" s="111">
        <f t="shared" ref="AZ26" si="567">IF(DT26&gt;0,IF(AND(AY24=0,AZ24=0),IF(AY26&lt;=$AQ$6,IF(SUM(AZ11:AZ24)&lt;&gt;$AQ$6,AY26,0),$AQ$6),IF(AY24&lt;&gt;$AP$24,IF(AND(AY26&lt;$AQ$6,AZ24&lt;$AQ$6),IF($AQ$6-SUM(AZ11:AZ24)&gt;AY26,AY26,$AQ$6-SUM(AZ11:AZ24)),$AQ$6-AZ24),IF($AQ$6-SUM(AZ11:AZ24)&gt;AY26,AY26,IF(AY26=$AP$26,$AQ$6-SUM(AZ11:AZ24),0)))),0)</f>
        <v>0</v>
      </c>
      <c r="BA26" s="111">
        <f t="shared" ref="BA26:BA27" si="568">AY26-AZ26</f>
        <v>0</v>
      </c>
      <c r="BB26" s="111">
        <f t="shared" ref="BB26" si="569">IF(DV26&gt;0,IF(AND(BA24=0,BB24=0),IF(BA26&lt;=$AQ$6,IF(SUM(BB11:BB24)&lt;&gt;$AQ$6,BA26,0),$AQ$6),IF(BA24&lt;&gt;$AP$24,IF(AND(BA26&lt;$AQ$6,BB24&lt;$AQ$6),IF($AQ$6-SUM(BB11:BB24)&gt;BA26,BA26,$AQ$6-SUM(BB11:BB24)),$AQ$6-BB24),IF($AQ$6-SUM(BB11:BB24)&gt;BA26,BA26,IF(BA26=$AP$26,$AQ$6-SUM(BB11:BB24),0)))),0)</f>
        <v>0</v>
      </c>
      <c r="BC26" s="111">
        <f t="shared" ref="BC26:BC27" si="570">BA26-BB26</f>
        <v>0</v>
      </c>
      <c r="BD26" s="111">
        <f t="shared" ref="BD26" si="571">IF(DX26&gt;0,IF(AND(BC24=0,BD24=0),IF(BC26&lt;=$AQ$6,IF(SUM(BD11:BD24)&lt;&gt;$AQ$6,BC26,0),$AQ$6),IF(BC24&lt;&gt;$AP$24,IF(AND(BC26&lt;$AQ$6,BD24&lt;$AQ$6),IF($AQ$6-SUM(BD11:BD24)&gt;BC26,BC26,$AQ$6-SUM(BD11:BD24)),$AQ$6-BD24),IF($AQ$6-SUM(BD11:BD24)&gt;BC26,BC26,IF(BC26=$AP$26,$AQ$6-SUM(BD11:BD24),0)))),0)</f>
        <v>0</v>
      </c>
      <c r="BE26" s="111">
        <f t="shared" ref="BE26:BE27" si="572">BC26-BD26</f>
        <v>0</v>
      </c>
      <c r="BF26" s="111">
        <f t="shared" ref="BF26" si="573">IF(DZ26&gt;0,IF(AND(BE24=0,BF24=0),IF(BE26&lt;=$AQ$6,IF(SUM(BF11:BF24)&lt;&gt;$AQ$6,BE26,0),$AQ$6),IF(BE24&lt;&gt;$AP$24,IF(AND(BE26&lt;$AQ$6,BF24&lt;$AQ$6),IF($AQ$6-SUM(BF11:BF24)&gt;BE26,BE26,$AQ$6-SUM(BF11:BF24)),$AQ$6-BF24),IF($AQ$6-SUM(BF11:BF24)&gt;BE26,BE26,IF(BE26=$AP$26,$AQ$6-SUM(BF11:BF24),0)))),0)</f>
        <v>0</v>
      </c>
      <c r="BG26" s="111">
        <f t="shared" ref="BG26:BG27" si="574">BE26-BF26</f>
        <v>0</v>
      </c>
      <c r="BH26" s="111">
        <f t="shared" ref="BH26" si="575">IF(EB26&gt;0,IF(AND(BG24=0,BH24=0),IF(BG26&lt;=$AQ$6,IF(SUM(BH11:BH24)&lt;&gt;$AQ$6,BG26,0),$AQ$6),IF(BG24&lt;&gt;$AP$24,IF(AND(BG26&lt;$AQ$6,BH24&lt;$AQ$6),IF($AQ$6-SUM(BH11:BH24)&gt;BG26,BG26,$AQ$6-SUM(BH11:BH24)),$AQ$6-BH24),IF($AQ$6-SUM(BH11:BH24)&gt;BG26,BG26,IF(BG26=$AP$26,$AQ$6-SUM(BH11:BH24),0)))),0)</f>
        <v>0</v>
      </c>
      <c r="BI26" s="111">
        <f t="shared" ref="BI26:BI27" si="576">BG26-BH26</f>
        <v>0</v>
      </c>
      <c r="BJ26" s="111">
        <f t="shared" ref="BJ26" si="577">IF(ED26&gt;0,IF(AND(BI24=0,BJ24=0),IF(BI26&lt;=$AQ$6,IF(SUM(BJ11:BJ24)&lt;&gt;$AQ$6,BI26,0),$AQ$6),IF(BI24&lt;&gt;$AP$24,IF(AND(BI26&lt;$AQ$6,BJ24&lt;$AQ$6),IF($AQ$6-SUM(BJ11:BJ24)&gt;BI26,BI26,$AQ$6-SUM(BJ11:BJ24)),$AQ$6-BJ24),IF($AQ$6-SUM(BJ11:BJ24)&gt;BI26,BI26,IF(BI26=$AP$26,$AQ$6-SUM(BJ11:BJ24),0)))),0)</f>
        <v>0</v>
      </c>
      <c r="BK26" s="111">
        <f t="shared" ref="BK26:BK27" si="578">BI26-BJ26</f>
        <v>0</v>
      </c>
      <c r="BL26" s="111">
        <f t="shared" ref="BL26" si="579">IF(EF26&gt;0,IF(AND(BK24=0,BL24=0),IF(BK26&lt;=$AQ$6,IF(SUM(BL11:BL24)&lt;&gt;$AQ$6,BK26,0),$AQ$6),IF(BK24&lt;&gt;$AP$24,IF(AND(BK26&lt;$AQ$6,BL24&lt;$AQ$6),IF($AQ$6-SUM(BL11:BL24)&gt;BK26,BK26,$AQ$6-SUM(BL11:BL24)),$AQ$6-BL24),IF($AQ$6-SUM(BL11:BL24)&gt;BK26,BK26,IF(BK26=$AP$26,$AQ$6-SUM(BL11:BL24),0)))),0)</f>
        <v>0</v>
      </c>
      <c r="BM26" s="111">
        <f t="shared" ref="BM26:BM27" si="580">BK26-BL26</f>
        <v>0</v>
      </c>
      <c r="BN26" s="111">
        <f t="shared" ref="BN26" si="581">IF(EH26&gt;0,IF(AND(BM24=0,BN24=0),IF(BM26&lt;=$AQ$6,IF(SUM(BN11:BN24)&lt;&gt;$AQ$6,BM26,0),$AQ$6),IF(BM24&lt;&gt;$AP$24,IF(AND(BM26&lt;$AQ$6,BN24&lt;$AQ$6),IF($AQ$6-SUM(BN11:BN24)&gt;BM26,BM26,$AQ$6-SUM(BN11:BN24)),$AQ$6-BN24),IF($AQ$6-SUM(BN11:BN24)&gt;BM26,BM26,IF(BM26=$AP$26,$AQ$6-SUM(BN11:BN24),0)))),0)</f>
        <v>0</v>
      </c>
      <c r="BO26" s="111">
        <f t="shared" ref="BO26:BO27" si="582">BM26-BN26</f>
        <v>0</v>
      </c>
      <c r="BP26" s="111">
        <f t="shared" ref="BP26" si="583">IF(EJ26&gt;0,IF(AND(BO24=0,BP24=0),IF(BO26&lt;=$AQ$6,IF(SUM(BP11:BP24)&lt;&gt;$AQ$6,BO26,0),$AQ$6),IF(BO24&lt;&gt;$AP$24,IF(AND(BO26&lt;$AQ$6,BP24&lt;$AQ$6),IF($AQ$6-SUM(BP11:BP24)&gt;BO26,BO26,$AQ$6-SUM(BP11:BP24)),$AQ$6-BP24),IF($AQ$6-SUM(BP11:BP24)&gt;BO26,BO26,IF(BO26=$AP$26,$AQ$6-SUM(BP11:BP24),0)))),0)</f>
        <v>0</v>
      </c>
      <c r="BQ26" s="111">
        <f t="shared" ref="BQ26:BQ27" si="584">BO26-BP26</f>
        <v>0</v>
      </c>
      <c r="BR26" s="111">
        <f t="shared" ref="BR26" si="585">IF(EL26&gt;0,IF(AND(BQ24=0,BR24=0),IF(BQ26&lt;=$AQ$6,IF(SUM(BR11:BR24)&lt;&gt;$AQ$6,BQ26,0),$AQ$6),IF(BQ24&lt;&gt;$AP$24,IF(AND(BQ26&lt;$AQ$6,BR24&lt;$AQ$6),IF($AQ$6-SUM(BR11:BR24)&gt;BQ26,BQ26,$AQ$6-SUM(BR11:BR24)),$AQ$6-BR24),IF($AQ$6-SUM(BR11:BR24)&gt;BQ26,BQ26,IF(BQ26=$AP$26,$AQ$6-SUM(BR11:BR24),0)))),0)</f>
        <v>0</v>
      </c>
      <c r="BS26" s="111">
        <f t="shared" ref="BS26:BS27" si="586">BQ26-BR26</f>
        <v>0</v>
      </c>
      <c r="BT26" s="111">
        <f t="shared" ref="BT26" si="587">IF(EN26&gt;0,IF(AND(BS24=0,BT24=0),IF(BS26&lt;=$AQ$6,IF(SUM(BT11:BT24)&lt;&gt;$AQ$6,BS26,0),$AQ$6),IF(BS24&lt;&gt;$AP$24,IF(AND(BS26&lt;$AQ$6,BT24&lt;$AQ$6),IF($AQ$6-SUM(BT11:BT24)&gt;BS26,BS26,$AQ$6-SUM(BT11:BT24)),$AQ$6-BT24),IF($AQ$6-SUM(BT11:BT24)&gt;BS26,BS26,IF(BS26=$AP$26,$AQ$6-SUM(BT11:BT24),0)))),0)</f>
        <v>0</v>
      </c>
      <c r="BU26" s="111">
        <f t="shared" ref="BU26:BU27" si="588">BS26-BT26</f>
        <v>0</v>
      </c>
      <c r="BV26" s="111">
        <f t="shared" ref="BV26" si="589">IF(EP26&gt;0,IF(AND(BU24=0,BV24=0),IF(BU26&lt;=$AQ$6,IF(SUM(BV11:BV24)&lt;&gt;$AQ$6,BU26,0),$AQ$6),IF(BU24&lt;&gt;$AP$24,IF(AND(BU26&lt;$AQ$6,BV24&lt;$AQ$6),IF($AQ$6-SUM(BV11:BV24)&gt;BU26,BU26,$AQ$6-SUM(BV11:BV24)),$AQ$6-BV24),IF($AQ$6-SUM(BV11:BV24)&gt;BU26,BU26,IF(BU26=$AP$26,$AQ$6-SUM(BV11:BV24),0)))),0)</f>
        <v>0</v>
      </c>
      <c r="BW26" s="111">
        <f t="shared" ref="BW26:BW27" si="590">BU26-BV26</f>
        <v>0</v>
      </c>
      <c r="BX26" s="111">
        <f t="shared" ref="BX26" si="591">IF(ER26&gt;0,IF(AND(BW24=0,BX24=0),IF(BW26&lt;=$AQ$6,IF(SUM(BX11:BX24)&lt;&gt;$AQ$6,BW26,0),$AQ$6),IF(BW24&lt;&gt;$AP$24,IF(AND(BW26&lt;$AQ$6,BX24&lt;$AQ$6),IF($AQ$6-SUM(BX11:BX24)&gt;BW26,BW26,$AQ$6-SUM(BX11:BX24)),$AQ$6-BX24),IF($AQ$6-SUM(BX11:BX24)&gt;BW26,BW26,IF(BW26=$AP$26,$AQ$6-SUM(BX11:BX24),0)))),0)</f>
        <v>0</v>
      </c>
      <c r="BY26" s="111">
        <f t="shared" ref="BY26:BY27" si="592">BW26-BX26</f>
        <v>0</v>
      </c>
      <c r="BZ26" s="111">
        <f t="shared" ref="BZ26" si="593">IF(ET26&gt;0,IF(AND(BY24=0,BZ24=0),IF(BY26&lt;=$AQ$6,IF(SUM(BZ11:BZ24)&lt;&gt;$AQ$6,BY26,0),$AQ$6),IF(BY24&lt;&gt;$AP$24,IF(AND(BY26&lt;$AQ$6,BZ24&lt;$AQ$6),IF($AQ$6-SUM(BZ11:BZ24)&gt;BY26,BY26,$AQ$6-SUM(BZ11:BZ24)),$AQ$6-BZ24),IF($AQ$6-SUM(BZ11:BZ24)&gt;BY26,BY26,IF(BY26=$AP$26,$AQ$6-SUM(BZ11:BZ24),0)))),0)</f>
        <v>0</v>
      </c>
      <c r="CA26" s="111">
        <f t="shared" ref="CA26:CA27" si="594">BY26-BZ26</f>
        <v>0</v>
      </c>
      <c r="CB26" s="111">
        <f t="shared" ref="CB26" si="595">IF(EV26&gt;0,IF(AND(CA24=0,CB24=0),IF(CA26&lt;=$AQ$6,IF(SUM(CB11:CB24)&lt;&gt;$AQ$6,CA26,0),$AQ$6),IF(CA24&lt;&gt;$AP$24,IF(AND(CA26&lt;$AQ$6,CB24&lt;$AQ$6),IF($AQ$6-SUM(CB11:CB24)&gt;CA26,CA26,$AQ$6-SUM(CB11:CB24)),$AQ$6-CB24),IF($AQ$6-SUM(CB11:CB24)&gt;CA26,CA26,IF(CA26=$AP$26,$AQ$6-SUM(CB11:CB24),0)))),0)</f>
        <v>0</v>
      </c>
      <c r="CC26" s="111">
        <f t="shared" ref="CC26:CC27" si="596">CA26-CB26</f>
        <v>0</v>
      </c>
      <c r="CD26" s="111">
        <f t="shared" ref="CD26" si="597">IF(EX26&gt;0,IF(AND(CC24=0,CD24=0),IF(CC26&lt;=$AQ$6,IF(SUM(CD11:CD24)&lt;&gt;$AQ$6,CC26,0),$AQ$6),IF(CC24&lt;&gt;$AP$24,IF(AND(CC26&lt;$AQ$6,CD24&lt;$AQ$6),IF($AQ$6-SUM(CD11:CD24)&gt;CC26,CC26,$AQ$6-SUM(CD11:CD24)),$AQ$6-CD24),IF($AQ$6-SUM(CD11:CD24)&gt;CC26,CC26,IF(CC26=$AP$26,$AQ$6-SUM(CD11:CD24),0)))),0)</f>
        <v>0</v>
      </c>
      <c r="CE26" s="111">
        <f t="shared" ref="CE26:CE27" si="598">CC26-CD26</f>
        <v>0</v>
      </c>
      <c r="CF26" s="111">
        <f t="shared" ref="CF26" si="599">IF(EZ26&gt;0,IF(AND(CE24=0,CF24=0),IF(CE26&lt;=$AQ$6,IF(SUM(CF11:CF24)&lt;&gt;$AQ$6,CE26,0),$AQ$6),IF(CE24&lt;&gt;$AP$24,IF(AND(CE26&lt;$AQ$6,CF24&lt;$AQ$6),IF($AQ$6-SUM(CF11:CF24)&gt;CE26,CE26,$AQ$6-SUM(CF11:CF24)),$AQ$6-CF24),IF($AQ$6-SUM(CF11:CF24)&gt;CE26,CE26,IF(CE26=$AP$26,$AQ$6-SUM(CF11:CF24),0)))),0)</f>
        <v>0</v>
      </c>
      <c r="CG26" s="111">
        <f t="shared" ref="CG26:CG27" si="600">CE26-CF26</f>
        <v>0</v>
      </c>
      <c r="CH26" s="111">
        <f t="shared" ref="CH26" si="601">IF(FB26&gt;0,IF(AND(CG24=0,CH24=0),IF(CG26&lt;=$AQ$6,IF(SUM(CH11:CH24)&lt;&gt;$AQ$6,CG26,0),$AQ$6),IF(CG24&lt;&gt;$AP$24,IF(AND(CG26&lt;$AQ$6,CH24&lt;$AQ$6),IF($AQ$6-SUM(CH11:CH24)&gt;CG26,CG26,$AQ$6-SUM(CH11:CH24)),$AQ$6-CH24),IF($AQ$6-SUM(CH11:CH24)&gt;CG26,CG26,IF(CG26=$AP$26,$AQ$6-SUM(CH11:CH24),0)))),0)</f>
        <v>0</v>
      </c>
      <c r="CI26" s="111">
        <f t="shared" ref="CI26:CI27" si="602">CG26-CH26</f>
        <v>0</v>
      </c>
      <c r="CJ26" s="111">
        <f t="shared" ref="CJ26" si="603">IF(FD26&gt;0,IF(AND(CI24=0,CJ24=0),IF(CI26&lt;=$AQ$6,IF(SUM(CJ11:CJ24)&lt;&gt;$AQ$6,CI26,0),$AQ$6),IF(CI24&lt;&gt;$AP$24,IF(AND(CI26&lt;$AQ$6,CJ24&lt;$AQ$6),IF($AQ$6-SUM(CJ11:CJ24)&gt;CI26,CI26,$AQ$6-SUM(CJ11:CJ24)),$AQ$6-CJ24),IF($AQ$6-SUM(CJ11:CJ24)&gt;CI26,CI26,IF(CI26=$AP$26,$AQ$6-SUM(CJ11:CJ24),0)))),0)</f>
        <v>0</v>
      </c>
      <c r="CK26" s="111">
        <f t="shared" ref="CK26:CK27" si="604">CI26-CJ26</f>
        <v>0</v>
      </c>
      <c r="CL26" s="111">
        <f t="shared" ref="CL26" si="605">IF(FF26&gt;0,IF(AND(CK24=0,CL24=0),IF(CK26&lt;=$AQ$6,IF(SUM(CL11:CL24)&lt;&gt;$AQ$6,CK26,0),$AQ$6),IF(CK24&lt;&gt;$AP$24,IF(AND(CK26&lt;$AQ$6,CL24&lt;$AQ$6),IF($AQ$6-SUM(CL11:CL24)&gt;CK26,CK26,$AQ$6-SUM(CL11:CL24)),$AQ$6-CL24),IF($AQ$6-SUM(CL11:CL24)&gt;CK26,CK26,IF(CK26=$AP$26,$AQ$6-SUM(CL11:CL24),0)))),0)</f>
        <v>0</v>
      </c>
      <c r="CM26" s="111">
        <f t="shared" ref="CM26:CM27" si="606">CK26-CL26</f>
        <v>0</v>
      </c>
      <c r="CN26" s="111">
        <f t="shared" ref="CN26" si="607">IF(FH26&gt;0,IF(AND(CM24=0,CN24=0),IF(CM26&lt;=$AQ$6,IF(SUM(CN11:CN24)&lt;&gt;$AQ$6,CM26,0),$AQ$6),IF(CM24&lt;&gt;$AP$24,IF(AND(CM26&lt;$AQ$6,CN24&lt;$AQ$6),IF($AQ$6-SUM(CN11:CN24)&gt;CM26,CM26,$AQ$6-SUM(CN11:CN24)),$AQ$6-CN24),IF($AQ$6-SUM(CN11:CN24)&gt;CM26,CM26,IF(CM26=$AP$26,$AQ$6-SUM(CN11:CN24),0)))),0)</f>
        <v>0</v>
      </c>
      <c r="CO26" s="111">
        <f t="shared" ref="CO26:CO27" si="608">CM26-CN26</f>
        <v>0</v>
      </c>
      <c r="CP26" s="111">
        <f t="shared" ref="CP26" si="609">IF(FJ26&gt;0,IF(AND(CO24=0,CP24=0),IF(CO26&lt;=$AQ$6,IF(SUM(CP11:CP24)&lt;&gt;$AQ$6,CO26,0),$AQ$6),IF(CO24&lt;&gt;$AP$24,IF(AND(CO26&lt;$AQ$6,CP24&lt;$AQ$6),IF($AQ$6-SUM(CP11:CP24)&gt;CO26,CO26,$AQ$6-SUM(CP11:CP24)),$AQ$6-CP24),IF($AQ$6-SUM(CP11:CP24)&gt;CO26,CO26,IF(CO26=$AP$26,$AQ$6-SUM(CP11:CP24),0)))),0)</f>
        <v>0</v>
      </c>
      <c r="CQ26" s="111">
        <f t="shared" ref="CQ26:CQ27" si="610">CO26-CP26</f>
        <v>0</v>
      </c>
      <c r="CR26" s="111">
        <f t="shared" ref="CR26" si="611">IF(FL26&gt;0,IF(AND(CQ24=0,CR24=0),IF(CQ26&lt;=$AQ$6,IF(SUM(CR11:CR24)&lt;&gt;$AQ$6,CQ26,0),$AQ$6),IF(CQ24&lt;&gt;$AP$24,IF(AND(CQ26&lt;$AQ$6,CR24&lt;$AQ$6),IF($AQ$6-SUM(CR11:CR24)&gt;CQ26,CQ26,$AQ$6-SUM(CR11:CR24)),$AQ$6-CR24),IF($AQ$6-SUM(CR11:CR24)&gt;CQ26,CQ26,IF(CQ26=$AP$26,$AQ$6-SUM(CR11:CR24),0)))),0)</f>
        <v>0</v>
      </c>
      <c r="CS26" s="111">
        <f t="shared" ref="CS26:CS27" si="612">CQ26-CR26</f>
        <v>0</v>
      </c>
      <c r="CT26" s="111">
        <f t="shared" ref="CT26" si="613">IF(FN26&gt;0,IF(AND(CS24=0,CT24=0),IF(CS26&lt;=$AQ$6,IF(SUM(CT11:CT24)&lt;&gt;$AQ$6,CS26,0),$AQ$6),IF(CS24&lt;&gt;$AP$24,IF(AND(CS26&lt;$AQ$6,CT24&lt;$AQ$6),IF($AQ$6-SUM(CT11:CT24)&gt;CS26,CS26,$AQ$6-SUM(CT11:CT24)),$AQ$6-CT24),IF($AQ$6-SUM(CT11:CT24)&gt;CS26,CS26,IF(CS26=$AP$26,$AQ$6-SUM(CT11:CT24),0)))),0)</f>
        <v>0</v>
      </c>
      <c r="CU26" s="111">
        <f t="shared" ref="CU26:CU27" si="614">CS26-CT26</f>
        <v>0</v>
      </c>
      <c r="CV26" s="111">
        <f t="shared" ref="CV26" si="615">IF(FP26&gt;0,IF(AND(CU24=0,CV24=0),IF(CU26&lt;=$AQ$6,IF(SUM(CV11:CV24)&lt;&gt;$AQ$6,CU26,0),$AQ$6),IF(CU24&lt;&gt;$AP$24,IF(AND(CU26&lt;$AQ$6,CV24&lt;$AQ$6),IF($AQ$6-SUM(CV11:CV24)&gt;CU26,CU26,$AQ$6-SUM(CV11:CV24)),$AQ$6-CV24),IF($AQ$6-SUM(CV11:CV24)&gt;CU26,CU26,IF(CU26=$AP$26,$AQ$6-SUM(CV11:CV24),0)))),0)</f>
        <v>0</v>
      </c>
      <c r="CW26" s="111">
        <f t="shared" ref="CW26:CW27" si="616">CU26-CV26</f>
        <v>0</v>
      </c>
      <c r="CX26" s="111">
        <f t="shared" ref="CX26" si="617">IF(FR26&gt;0,IF(AND(CW24=0,CX24=0),IF(CW26&lt;=$AQ$6,IF(SUM(CX11:CX24)&lt;&gt;$AQ$6,CW26,0),$AQ$6),IF(CW24&lt;&gt;$AP$24,IF(AND(CW26&lt;$AQ$6,CX24&lt;$AQ$6),IF($AQ$6-SUM(CX11:CX24)&gt;CW26,CW26,$AQ$6-SUM(CX11:CX24)),$AQ$6-CX24),IF($AQ$6-SUM(CX11:CX24)&gt;CW26,CW26,IF(CW26=$AP$26,$AQ$6-SUM(CX11:CX24),0)))),0)</f>
        <v>0</v>
      </c>
      <c r="CY26" s="111">
        <f t="shared" ref="CY26:CY27" si="618">CW26-CX26</f>
        <v>0</v>
      </c>
      <c r="CZ26" s="111">
        <f t="shared" ref="CZ26" si="619">IF(FT26&gt;0,IF(AND(CY24=0,CZ24=0),IF(CY26&lt;=$AQ$6,IF(SUM(CZ11:CZ24)&lt;&gt;$AQ$6,CY26,0),$AQ$6),IF(CY24&lt;&gt;$AP$24,IF(AND(CY26&lt;$AQ$6,CZ24&lt;$AQ$6),IF($AQ$6-SUM(CZ11:CZ24)&gt;CY26,CY26,$AQ$6-SUM(CZ11:CZ24)),$AQ$6-CZ24),IF($AQ$6-SUM(CZ11:CZ24)&gt;CY26,CY26,IF(CY26=$AP$26,$AQ$6-SUM(CZ11:CZ24),0)))),0)</f>
        <v>0</v>
      </c>
      <c r="DA26" s="111">
        <f t="shared" ref="DA26:DA27" si="620">CY26-CZ26</f>
        <v>0</v>
      </c>
      <c r="DB26" s="111">
        <f t="shared" ref="DB26" si="621">IF(FV26&gt;0,IF(AND(DA24=0,DB24=0),IF(DA26&lt;=$AQ$6,IF(SUM(DB11:DB24)&lt;&gt;$AQ$6,DA26,0),$AQ$6),IF(DA24&lt;&gt;$AP$24,IF(AND(DA26&lt;$AQ$6,DB24&lt;$AQ$6),IF($AQ$6-SUM(DB11:DB24)&gt;DA26,DA26,$AQ$6-SUM(DB11:DB24)),$AQ$6-DB24),IF($AQ$6-SUM(DB11:DB24)&gt;DA26,DA26,IF(DA26=$AP$26,$AQ$6-SUM(DB11:DB24),0)))),0)</f>
        <v>0</v>
      </c>
      <c r="DC26" s="111">
        <f t="shared" ref="DC26:DC27" si="622">DA26-DB26</f>
        <v>0</v>
      </c>
      <c r="DD26" s="111">
        <f t="shared" ref="DD26" si="623">IF(FX26&gt;0,IF(AND(DC24=0,DD24=0),IF(DC26&lt;=$AQ$6,IF(SUM(DD11:DD24)&lt;&gt;$AQ$6,DC26,0),$AQ$6),IF(DC24&lt;&gt;$AP$24,IF(AND(DC26&lt;$AQ$6,DD24&lt;$AQ$6),IF($AQ$6-SUM(DD11:DD24)&gt;DC26,DC26,$AQ$6-SUM(DD11:DD24)),$AQ$6-DD24),IF($AQ$6-SUM(DD11:DD24)&gt;DC26,DC26,IF(DC26=$AP$26,$AQ$6-SUM(DD11:DD24),0)))),0)</f>
        <v>0</v>
      </c>
      <c r="DE26" s="111">
        <f t="shared" ref="DE26:DE27" si="624">DC26-DD26</f>
        <v>0</v>
      </c>
      <c r="DF26" s="111">
        <f t="shared" ref="DF26" si="625">IF(FZ26&gt;0,IF(AND(DE24=0,DF24=0),IF(DE26&lt;=$AQ$6,IF(SUM(DF11:DF24)&lt;&gt;$AQ$6,DE26,0),$AQ$6),IF(DE24&lt;&gt;$AP$24,IF(AND(DE26&lt;$AQ$6,DF24&lt;$AQ$6),IF($AQ$6-SUM(DF11:DF24)&gt;DE26,DE26,$AQ$6-SUM(DF11:DF24)),$AQ$6-DF24),IF($AQ$6-SUM(DF11:DF24)&gt;DE26,DE26,IF(DE26=$AP$26,$AQ$6-SUM(DF11:DF24),0)))),0)</f>
        <v>0</v>
      </c>
      <c r="DG26" s="111">
        <f t="shared" ref="DG26:DG27" si="626">DE26-DF26</f>
        <v>0</v>
      </c>
      <c r="DH26" s="111">
        <f t="shared" ref="DH26" si="627">IF(GB26&gt;0,IF(AND(DG24=0,DH24=0),IF(DG26&lt;=$AQ$6,IF(SUM(DH11:DH24)&lt;&gt;$AQ$6,DG26,0),$AQ$6),IF(DG24&lt;&gt;$AP$24,IF(AND(DG26&lt;$AQ$6,DH24&lt;$AQ$6),IF($AQ$6-SUM(DH11:DH24)&gt;DG26,DG26,$AQ$6-SUM(DH11:DH24)),$AQ$6-DH24),IF($AQ$6-SUM(DH11:DH24)&gt;DG26,DG26,IF(DG26=$AP$26,$AQ$6-SUM(DH11:DH24),0)))),0)</f>
        <v>0</v>
      </c>
      <c r="DI26" s="111">
        <f t="shared" ref="DI26:DI27" si="628">DG26-DH26</f>
        <v>0</v>
      </c>
      <c r="DJ26" s="111">
        <f t="shared" ref="DJ26" si="629">IF(GD26&gt;0,IF(AND(DI24=0,DJ24=0),IF(DI26&lt;=$AQ$6,IF(SUM(DJ11:DJ24)&lt;&gt;$AQ$6,DI26,0),$AQ$6),IF(DI24&lt;&gt;$AP$24,IF(AND(DI26&lt;$AQ$6,DJ24&lt;$AQ$6),IF($AQ$6-SUM(DJ11:DJ24)&gt;DI26,DI26,$AQ$6-SUM(DJ11:DJ24)),$AQ$6-DJ24),IF($AQ$6-SUM(DJ11:DJ24)&gt;DI26,DI26,IF(DI26=$AP$26,$AQ$6-SUM(DJ11:DJ24),0)))),0)</f>
        <v>0</v>
      </c>
      <c r="DL26" s="111">
        <f>'KALENDER PENDIDIKAN'!B130</f>
        <v>0</v>
      </c>
      <c r="DM26" s="111"/>
      <c r="DN26" s="111">
        <f>'KALENDER PENDIDIKAN'!C130</f>
        <v>1</v>
      </c>
      <c r="DO26" s="111"/>
      <c r="DP26" s="111">
        <f>'KALENDER PENDIDIKAN'!D130</f>
        <v>1</v>
      </c>
      <c r="DQ26" s="111"/>
      <c r="DR26" s="111">
        <f>'KALENDER PENDIDIKAN'!E130</f>
        <v>1</v>
      </c>
      <c r="DS26" s="111"/>
      <c r="DT26" s="111">
        <f>'KALENDER PENDIDIKAN'!F130</f>
        <v>1</v>
      </c>
      <c r="DU26" s="111"/>
      <c r="DV26" s="111">
        <f>'KALENDER PENDIDIKAN'!G130</f>
        <v>0</v>
      </c>
      <c r="DW26" s="111"/>
      <c r="DX26" s="111">
        <f>'KALENDER PENDIDIKAN'!H130</f>
        <v>1</v>
      </c>
      <c r="DY26" s="111"/>
      <c r="DZ26" s="111">
        <f>'KALENDER PENDIDIKAN'!I130</f>
        <v>1</v>
      </c>
      <c r="EA26" s="111"/>
      <c r="EB26" s="111">
        <f>'KALENDER PENDIDIKAN'!J130</f>
        <v>1</v>
      </c>
      <c r="EC26" s="111"/>
      <c r="ED26" s="111">
        <f>'KALENDER PENDIDIKAN'!K130</f>
        <v>0</v>
      </c>
      <c r="EE26" s="111"/>
      <c r="EF26" s="111">
        <f>'KALENDER PENDIDIKAN'!L130</f>
        <v>0</v>
      </c>
      <c r="EG26" s="111"/>
      <c r="EH26" s="111">
        <f>'KALENDER PENDIDIKAN'!M130</f>
        <v>0</v>
      </c>
      <c r="EI26" s="111"/>
      <c r="EJ26" s="111">
        <f>'KALENDER PENDIDIKAN'!N130</f>
        <v>1</v>
      </c>
      <c r="EK26" s="111"/>
      <c r="EL26" s="111">
        <f>'KALENDER PENDIDIKAN'!O130</f>
        <v>1</v>
      </c>
      <c r="EM26" s="111"/>
      <c r="EN26" s="111">
        <f>'KALENDER PENDIDIKAN'!P130</f>
        <v>1</v>
      </c>
      <c r="EO26" s="111"/>
      <c r="EP26" s="111">
        <f>'KALENDER PENDIDIKAN'!Q130</f>
        <v>1</v>
      </c>
      <c r="EQ26" s="111"/>
      <c r="ER26" s="111">
        <f>'KALENDER PENDIDIKAN'!R130</f>
        <v>0</v>
      </c>
      <c r="ES26" s="111"/>
      <c r="ET26" s="111">
        <f>'KALENDER PENDIDIKAN'!S130</f>
        <v>0</v>
      </c>
      <c r="EU26" s="111"/>
      <c r="EV26" s="111">
        <f>'KALENDER PENDIDIKAN'!T130</f>
        <v>1</v>
      </c>
      <c r="EW26" s="111"/>
      <c r="EX26" s="111">
        <f>'KALENDER PENDIDIKAN'!U130</f>
        <v>1</v>
      </c>
      <c r="EY26" s="111"/>
      <c r="EZ26" s="111">
        <f>'KALENDER PENDIDIKAN'!V130</f>
        <v>1</v>
      </c>
      <c r="FA26" s="111"/>
      <c r="FB26" s="111">
        <f>'KALENDER PENDIDIKAN'!W130</f>
        <v>1</v>
      </c>
      <c r="FC26" s="111"/>
      <c r="FD26" s="111">
        <f>'KALENDER PENDIDIKAN'!X130</f>
        <v>1</v>
      </c>
      <c r="FE26" s="111"/>
      <c r="FF26" s="111">
        <f>'KALENDER PENDIDIKAN'!Y130</f>
        <v>0</v>
      </c>
      <c r="FG26" s="111"/>
      <c r="FH26" s="111">
        <f>'KALENDER PENDIDIKAN'!Z130</f>
        <v>0</v>
      </c>
      <c r="FI26" s="111"/>
      <c r="FJ26" s="111">
        <f>'KALENDER PENDIDIKAN'!AA130</f>
        <v>0</v>
      </c>
      <c r="FK26" s="111"/>
      <c r="FL26" s="111">
        <f>'KALENDER PENDIDIKAN'!AB130</f>
        <v>1</v>
      </c>
      <c r="FM26" s="111"/>
      <c r="FN26" s="111">
        <f>'KALENDER PENDIDIKAN'!AC130</f>
        <v>0</v>
      </c>
      <c r="FO26" s="111"/>
      <c r="FP26" s="111">
        <f>'KALENDER PENDIDIKAN'!AD130</f>
        <v>1</v>
      </c>
      <c r="FQ26" s="111"/>
      <c r="FR26" s="111">
        <f>'KALENDER PENDIDIKAN'!AE130</f>
        <v>0</v>
      </c>
      <c r="FS26" s="111"/>
      <c r="FT26" s="111">
        <f>'KALENDER PENDIDIKAN'!AF130</f>
        <v>1</v>
      </c>
      <c r="FU26" s="111"/>
      <c r="FV26" s="111">
        <f>'KALENDER PENDIDIKAN'!AG130</f>
        <v>0</v>
      </c>
      <c r="FW26" s="111"/>
      <c r="FX26" s="111">
        <f>'KALENDER PENDIDIKAN'!AH130</f>
        <v>0</v>
      </c>
      <c r="FY26" s="111"/>
      <c r="FZ26" s="111">
        <f>'KALENDER PENDIDIKAN'!AI130</f>
        <v>0</v>
      </c>
      <c r="GA26" s="111"/>
      <c r="GB26" s="111">
        <f>'KALENDER PENDIDIKAN'!AJ130</f>
        <v>0</v>
      </c>
      <c r="GC26" s="111"/>
      <c r="GD26" s="111">
        <f>'KALENDER PENDIDIKAN'!AK130</f>
        <v>0</v>
      </c>
      <c r="GE26" s="111"/>
      <c r="GF26" s="111">
        <v>16</v>
      </c>
      <c r="GH26" s="103" t="str">
        <f t="shared" si="177"/>
        <v>Hide</v>
      </c>
    </row>
    <row r="27" spans="1:190" x14ac:dyDescent="0.35">
      <c r="A27" s="442" t="str">
        <f>PROTA!C55</f>
        <v/>
      </c>
      <c r="B27" s="442"/>
      <c r="C27" s="118" t="str">
        <f>PROTA!E55</f>
        <v/>
      </c>
      <c r="D27" s="137" t="str">
        <f t="shared" si="70"/>
        <v/>
      </c>
      <c r="E27" s="137" t="str">
        <f t="shared" si="71"/>
        <v/>
      </c>
      <c r="F27" s="137" t="str">
        <f t="shared" si="72"/>
        <v/>
      </c>
      <c r="G27" s="137" t="str">
        <f t="shared" si="73"/>
        <v/>
      </c>
      <c r="H27" s="137" t="str">
        <f t="shared" si="74"/>
        <v/>
      </c>
      <c r="I27" s="137" t="str">
        <f t="shared" si="75"/>
        <v/>
      </c>
      <c r="J27" s="137" t="str">
        <f t="shared" si="76"/>
        <v/>
      </c>
      <c r="K27" s="137" t="str">
        <f t="shared" si="77"/>
        <v/>
      </c>
      <c r="L27" s="137" t="str">
        <f t="shared" si="78"/>
        <v/>
      </c>
      <c r="M27" s="137" t="str">
        <f t="shared" si="79"/>
        <v/>
      </c>
      <c r="N27" s="137" t="str">
        <f t="shared" si="80"/>
        <v/>
      </c>
      <c r="O27" s="137" t="str">
        <f t="shared" si="81"/>
        <v/>
      </c>
      <c r="P27" s="137" t="str">
        <f t="shared" si="82"/>
        <v/>
      </c>
      <c r="Q27" s="137" t="str">
        <f t="shared" si="83"/>
        <v/>
      </c>
      <c r="R27" s="137" t="str">
        <f t="shared" si="84"/>
        <v/>
      </c>
      <c r="S27" s="137" t="str">
        <f t="shared" si="85"/>
        <v/>
      </c>
      <c r="T27" s="137" t="str">
        <f t="shared" si="86"/>
        <v/>
      </c>
      <c r="U27" s="137" t="str">
        <f t="shared" si="87"/>
        <v/>
      </c>
      <c r="V27" s="137" t="str">
        <f t="shared" si="88"/>
        <v/>
      </c>
      <c r="W27" s="137" t="str">
        <f t="shared" si="89"/>
        <v/>
      </c>
      <c r="X27" s="137" t="str">
        <f t="shared" si="90"/>
        <v/>
      </c>
      <c r="Y27" s="137" t="str">
        <f t="shared" si="91"/>
        <v/>
      </c>
      <c r="Z27" s="137" t="str">
        <f t="shared" si="92"/>
        <v/>
      </c>
      <c r="AA27" s="137" t="str">
        <f t="shared" si="93"/>
        <v/>
      </c>
      <c r="AB27" s="137" t="str">
        <f t="shared" si="94"/>
        <v/>
      </c>
      <c r="AC27" s="137" t="str">
        <f t="shared" si="95"/>
        <v/>
      </c>
      <c r="AD27" s="137" t="str">
        <f t="shared" si="96"/>
        <v/>
      </c>
      <c r="AE27" s="137" t="str">
        <f t="shared" si="97"/>
        <v/>
      </c>
      <c r="AF27" s="137" t="str">
        <f t="shared" si="98"/>
        <v/>
      </c>
      <c r="AG27" s="137" t="str">
        <f t="shared" si="99"/>
        <v/>
      </c>
      <c r="AH27" s="137" t="str">
        <f t="shared" si="100"/>
        <v/>
      </c>
      <c r="AI27" s="137" t="str">
        <f t="shared" si="101"/>
        <v/>
      </c>
      <c r="AJ27" s="137" t="str">
        <f t="shared" si="102"/>
        <v/>
      </c>
      <c r="AK27" s="137" t="str">
        <f t="shared" si="103"/>
        <v/>
      </c>
      <c r="AL27" s="137" t="str">
        <f t="shared" si="104"/>
        <v/>
      </c>
      <c r="AM27" s="137" t="str">
        <f t="shared" si="105"/>
        <v/>
      </c>
      <c r="AN27" s="41"/>
      <c r="AO27" s="21"/>
      <c r="AP27">
        <f t="shared" si="106"/>
        <v>0</v>
      </c>
      <c r="AQ27" s="111">
        <f t="shared" si="0"/>
        <v>0</v>
      </c>
      <c r="AR27" s="111">
        <f>IF(DL27&gt;0,IF(AND(AQ26=0,AR26=0),IF(AQ27&lt;=$AQ$6,IF(SUM(AR11:AR26)&lt;&gt;$AQ$6,AQ27,0),$AQ$6),IF(AQ26&lt;&gt;$AP$26,IF(AND(AQ27&lt;$AQ$6,AR26&lt;$AQ$6),IF($AQ$6-SUM(AR11:AR26)&gt;AQ27,AQ27,$AQ$6-SUM(AR11:AR26)),$AQ$6-AR26),IF($AQ$6-SUM(AR11:AR26)&gt;AQ27,AQ27,IF(AQ27=$AP$27,$AQ$6-SUM(AR11:AR26),0)))),0)</f>
        <v>0</v>
      </c>
      <c r="AS27" s="111">
        <f t="shared" si="422"/>
        <v>0</v>
      </c>
      <c r="AT27" s="111">
        <f t="shared" ref="AT27" si="630">IF(DN27&gt;0,IF(AND(AS26=0,AT26=0),IF(AS27&lt;=$AQ$6,IF(SUM(AT11:AT26)&lt;&gt;$AQ$6,AS27,0),$AQ$6),IF(AS26&lt;&gt;$AP$26,IF(AND(AS27&lt;$AQ$6,AT26&lt;$AQ$6),IF($AQ$6-SUM(AT11:AT26)&gt;AS27,AS27,$AQ$6-SUM(AT11:AT26)),$AQ$6-AT26),IF($AQ$6-SUM(AT11:AT26)&gt;AS27,AS27,IF(AS27=$AP$27,$AQ$6-SUM(AT11:AT26),0)))),0)</f>
        <v>0</v>
      </c>
      <c r="AU27" s="111">
        <f t="shared" si="562"/>
        <v>0</v>
      </c>
      <c r="AV27" s="111">
        <f t="shared" ref="AV27" si="631">IF(DP27&gt;0,IF(AND(AU26=0,AV26=0),IF(AU27&lt;=$AQ$6,IF(SUM(AV11:AV26)&lt;&gt;$AQ$6,AU27,0),$AQ$6),IF(AU26&lt;&gt;$AP$26,IF(AND(AU27&lt;$AQ$6,AV26&lt;$AQ$6),IF($AQ$6-SUM(AV11:AV26)&gt;AU27,AU27,$AQ$6-SUM(AV11:AV26)),$AQ$6-AV26),IF($AQ$6-SUM(AV11:AV26)&gt;AU27,AU27,IF(AU27=$AP$27,$AQ$6-SUM(AV11:AV26),0)))),0)</f>
        <v>0</v>
      </c>
      <c r="AW27" s="111">
        <f t="shared" si="564"/>
        <v>0</v>
      </c>
      <c r="AX27" s="111">
        <f t="shared" ref="AX27" si="632">IF(DR27&gt;0,IF(AND(AW26=0,AX26=0),IF(AW27&lt;=$AQ$6,IF(SUM(AX11:AX26)&lt;&gt;$AQ$6,AW27,0),$AQ$6),IF(AW26&lt;&gt;$AP$26,IF(AND(AW27&lt;$AQ$6,AX26&lt;$AQ$6),IF($AQ$6-SUM(AX11:AX26)&gt;AW27,AW27,$AQ$6-SUM(AX11:AX26)),$AQ$6-AX26),IF($AQ$6-SUM(AX11:AX26)&gt;AW27,AW27,IF(AW27=$AP$27,$AQ$6-SUM(AX11:AX26),0)))),0)</f>
        <v>0</v>
      </c>
      <c r="AY27" s="111">
        <f t="shared" si="566"/>
        <v>0</v>
      </c>
      <c r="AZ27" s="111">
        <f t="shared" ref="AZ27" si="633">IF(DT27&gt;0,IF(AND(AY26=0,AZ26=0),IF(AY27&lt;=$AQ$6,IF(SUM(AZ11:AZ26)&lt;&gt;$AQ$6,AY27,0),$AQ$6),IF(AY26&lt;&gt;$AP$26,IF(AND(AY27&lt;$AQ$6,AZ26&lt;$AQ$6),IF($AQ$6-SUM(AZ11:AZ26)&gt;AY27,AY27,$AQ$6-SUM(AZ11:AZ26)),$AQ$6-AZ26),IF($AQ$6-SUM(AZ11:AZ26)&gt;AY27,AY27,IF(AY27=$AP$27,$AQ$6-SUM(AZ11:AZ26),0)))),0)</f>
        <v>0</v>
      </c>
      <c r="BA27" s="111">
        <f t="shared" si="568"/>
        <v>0</v>
      </c>
      <c r="BB27" s="111">
        <f t="shared" ref="BB27" si="634">IF(DV27&gt;0,IF(AND(BA26=0,BB26=0),IF(BA27&lt;=$AQ$6,IF(SUM(BB11:BB26)&lt;&gt;$AQ$6,BA27,0),$AQ$6),IF(BA26&lt;&gt;$AP$26,IF(AND(BA27&lt;$AQ$6,BB26&lt;$AQ$6),IF($AQ$6-SUM(BB11:BB26)&gt;BA27,BA27,$AQ$6-SUM(BB11:BB26)),$AQ$6-BB26),IF($AQ$6-SUM(BB11:BB26)&gt;BA27,BA27,IF(BA27=$AP$27,$AQ$6-SUM(BB11:BB26),0)))),0)</f>
        <v>0</v>
      </c>
      <c r="BC27" s="111">
        <f t="shared" si="570"/>
        <v>0</v>
      </c>
      <c r="BD27" s="111">
        <f t="shared" ref="BD27" si="635">IF(DX27&gt;0,IF(AND(BC26=0,BD26=0),IF(BC27&lt;=$AQ$6,IF(SUM(BD11:BD26)&lt;&gt;$AQ$6,BC27,0),$AQ$6),IF(BC26&lt;&gt;$AP$26,IF(AND(BC27&lt;$AQ$6,BD26&lt;$AQ$6),IF($AQ$6-SUM(BD11:BD26)&gt;BC27,BC27,$AQ$6-SUM(BD11:BD26)),$AQ$6-BD26),IF($AQ$6-SUM(BD11:BD26)&gt;BC27,BC27,IF(BC27=$AP$27,$AQ$6-SUM(BD11:BD26),0)))),0)</f>
        <v>0</v>
      </c>
      <c r="BE27" s="111">
        <f t="shared" si="572"/>
        <v>0</v>
      </c>
      <c r="BF27" s="111">
        <f t="shared" ref="BF27" si="636">IF(DZ27&gt;0,IF(AND(BE26=0,BF26=0),IF(BE27&lt;=$AQ$6,IF(SUM(BF11:BF26)&lt;&gt;$AQ$6,BE27,0),$AQ$6),IF(BE26&lt;&gt;$AP$26,IF(AND(BE27&lt;$AQ$6,BF26&lt;$AQ$6),IF($AQ$6-SUM(BF11:BF26)&gt;BE27,BE27,$AQ$6-SUM(BF11:BF26)),$AQ$6-BF26),IF($AQ$6-SUM(BF11:BF26)&gt;BE27,BE27,IF(BE27=$AP$27,$AQ$6-SUM(BF11:BF26),0)))),0)</f>
        <v>0</v>
      </c>
      <c r="BG27" s="111">
        <f t="shared" si="574"/>
        <v>0</v>
      </c>
      <c r="BH27" s="111">
        <f t="shared" ref="BH27" si="637">IF(EB27&gt;0,IF(AND(BG26=0,BH26=0),IF(BG27&lt;=$AQ$6,IF(SUM(BH11:BH26)&lt;&gt;$AQ$6,BG27,0),$AQ$6),IF(BG26&lt;&gt;$AP$26,IF(AND(BG27&lt;$AQ$6,BH26&lt;$AQ$6),IF($AQ$6-SUM(BH11:BH26)&gt;BG27,BG27,$AQ$6-SUM(BH11:BH26)),$AQ$6-BH26),IF($AQ$6-SUM(BH11:BH26)&gt;BG27,BG27,IF(BG27=$AP$27,$AQ$6-SUM(BH11:BH26),0)))),0)</f>
        <v>0</v>
      </c>
      <c r="BI27" s="111">
        <f t="shared" si="576"/>
        <v>0</v>
      </c>
      <c r="BJ27" s="111">
        <f t="shared" ref="BJ27" si="638">IF(ED27&gt;0,IF(AND(BI26=0,BJ26=0),IF(BI27&lt;=$AQ$6,IF(SUM(BJ11:BJ26)&lt;&gt;$AQ$6,BI27,0),$AQ$6),IF(BI26&lt;&gt;$AP$26,IF(AND(BI27&lt;$AQ$6,BJ26&lt;$AQ$6),IF($AQ$6-SUM(BJ11:BJ26)&gt;BI27,BI27,$AQ$6-SUM(BJ11:BJ26)),$AQ$6-BJ26),IF($AQ$6-SUM(BJ11:BJ26)&gt;BI27,BI27,IF(BI27=$AP$27,$AQ$6-SUM(BJ11:BJ26),0)))),0)</f>
        <v>0</v>
      </c>
      <c r="BK27" s="111">
        <f t="shared" si="578"/>
        <v>0</v>
      </c>
      <c r="BL27" s="111">
        <f t="shared" ref="BL27" si="639">IF(EF27&gt;0,IF(AND(BK26=0,BL26=0),IF(BK27&lt;=$AQ$6,IF(SUM(BL11:BL26)&lt;&gt;$AQ$6,BK27,0),$AQ$6),IF(BK26&lt;&gt;$AP$26,IF(AND(BK27&lt;$AQ$6,BL26&lt;$AQ$6),IF($AQ$6-SUM(BL11:BL26)&gt;BK27,BK27,$AQ$6-SUM(BL11:BL26)),$AQ$6-BL26),IF($AQ$6-SUM(BL11:BL26)&gt;BK27,BK27,IF(BK27=$AP$27,$AQ$6-SUM(BL11:BL26),0)))),0)</f>
        <v>0</v>
      </c>
      <c r="BM27" s="111">
        <f t="shared" si="580"/>
        <v>0</v>
      </c>
      <c r="BN27" s="111">
        <f t="shared" ref="BN27" si="640">IF(EH27&gt;0,IF(AND(BM26=0,BN26=0),IF(BM27&lt;=$AQ$6,IF(SUM(BN11:BN26)&lt;&gt;$AQ$6,BM27,0),$AQ$6),IF(BM26&lt;&gt;$AP$26,IF(AND(BM27&lt;$AQ$6,BN26&lt;$AQ$6),IF($AQ$6-SUM(BN11:BN26)&gt;BM27,BM27,$AQ$6-SUM(BN11:BN26)),$AQ$6-BN26),IF($AQ$6-SUM(BN11:BN26)&gt;BM27,BM27,IF(BM27=$AP$27,$AQ$6-SUM(BN11:BN26),0)))),0)</f>
        <v>0</v>
      </c>
      <c r="BO27" s="111">
        <f t="shared" si="582"/>
        <v>0</v>
      </c>
      <c r="BP27" s="111">
        <f t="shared" ref="BP27" si="641">IF(EJ27&gt;0,IF(AND(BO26=0,BP26=0),IF(BO27&lt;=$AQ$6,IF(SUM(BP11:BP26)&lt;&gt;$AQ$6,BO27,0),$AQ$6),IF(BO26&lt;&gt;$AP$26,IF(AND(BO27&lt;$AQ$6,BP26&lt;$AQ$6),IF($AQ$6-SUM(BP11:BP26)&gt;BO27,BO27,$AQ$6-SUM(BP11:BP26)),$AQ$6-BP26),IF($AQ$6-SUM(BP11:BP26)&gt;BO27,BO27,IF(BO27=$AP$27,$AQ$6-SUM(BP11:BP26),0)))),0)</f>
        <v>0</v>
      </c>
      <c r="BQ27" s="111">
        <f t="shared" si="584"/>
        <v>0</v>
      </c>
      <c r="BR27" s="111">
        <f t="shared" ref="BR27" si="642">IF(EL27&gt;0,IF(AND(BQ26=0,BR26=0),IF(BQ27&lt;=$AQ$6,IF(SUM(BR11:BR26)&lt;&gt;$AQ$6,BQ27,0),$AQ$6),IF(BQ26&lt;&gt;$AP$26,IF(AND(BQ27&lt;$AQ$6,BR26&lt;$AQ$6),IF($AQ$6-SUM(BR11:BR26)&gt;BQ27,BQ27,$AQ$6-SUM(BR11:BR26)),$AQ$6-BR26),IF($AQ$6-SUM(BR11:BR26)&gt;BQ27,BQ27,IF(BQ27=$AP$27,$AQ$6-SUM(BR11:BR26),0)))),0)</f>
        <v>0</v>
      </c>
      <c r="BS27" s="111">
        <f t="shared" si="586"/>
        <v>0</v>
      </c>
      <c r="BT27" s="111">
        <f t="shared" ref="BT27" si="643">IF(EN27&gt;0,IF(AND(BS26=0,BT26=0),IF(BS27&lt;=$AQ$6,IF(SUM(BT11:BT26)&lt;&gt;$AQ$6,BS27,0),$AQ$6),IF(BS26&lt;&gt;$AP$26,IF(AND(BS27&lt;$AQ$6,BT26&lt;$AQ$6),IF($AQ$6-SUM(BT11:BT26)&gt;BS27,BS27,$AQ$6-SUM(BT11:BT26)),$AQ$6-BT26),IF($AQ$6-SUM(BT11:BT26)&gt;BS27,BS27,IF(BS27=$AP$27,$AQ$6-SUM(BT11:BT26),0)))),0)</f>
        <v>0</v>
      </c>
      <c r="BU27" s="111">
        <f t="shared" si="588"/>
        <v>0</v>
      </c>
      <c r="BV27" s="111">
        <f t="shared" ref="BV27" si="644">IF(EP27&gt;0,IF(AND(BU26=0,BV26=0),IF(BU27&lt;=$AQ$6,IF(SUM(BV11:BV26)&lt;&gt;$AQ$6,BU27,0),$AQ$6),IF(BU26&lt;&gt;$AP$26,IF(AND(BU27&lt;$AQ$6,BV26&lt;$AQ$6),IF($AQ$6-SUM(BV11:BV26)&gt;BU27,BU27,$AQ$6-SUM(BV11:BV26)),$AQ$6-BV26),IF($AQ$6-SUM(BV11:BV26)&gt;BU27,BU27,IF(BU27=$AP$27,$AQ$6-SUM(BV11:BV26),0)))),0)</f>
        <v>0</v>
      </c>
      <c r="BW27" s="111">
        <f t="shared" si="590"/>
        <v>0</v>
      </c>
      <c r="BX27" s="111">
        <f t="shared" ref="BX27" si="645">IF(ER27&gt;0,IF(AND(BW26=0,BX26=0),IF(BW27&lt;=$AQ$6,IF(SUM(BX11:BX26)&lt;&gt;$AQ$6,BW27,0),$AQ$6),IF(BW26&lt;&gt;$AP$26,IF(AND(BW27&lt;$AQ$6,BX26&lt;$AQ$6),IF($AQ$6-SUM(BX11:BX26)&gt;BW27,BW27,$AQ$6-SUM(BX11:BX26)),$AQ$6-BX26),IF($AQ$6-SUM(BX11:BX26)&gt;BW27,BW27,IF(BW27=$AP$27,$AQ$6-SUM(BX11:BX26),0)))),0)</f>
        <v>0</v>
      </c>
      <c r="BY27" s="111">
        <f t="shared" si="592"/>
        <v>0</v>
      </c>
      <c r="BZ27" s="111">
        <f t="shared" ref="BZ27" si="646">IF(ET27&gt;0,IF(AND(BY26=0,BZ26=0),IF(BY27&lt;=$AQ$6,IF(SUM(BZ11:BZ26)&lt;&gt;$AQ$6,BY27,0),$AQ$6),IF(BY26&lt;&gt;$AP$26,IF(AND(BY27&lt;$AQ$6,BZ26&lt;$AQ$6),IF($AQ$6-SUM(BZ11:BZ26)&gt;BY27,BY27,$AQ$6-SUM(BZ11:BZ26)),$AQ$6-BZ26),IF($AQ$6-SUM(BZ11:BZ26)&gt;BY27,BY27,IF(BY27=$AP$27,$AQ$6-SUM(BZ11:BZ26),0)))),0)</f>
        <v>0</v>
      </c>
      <c r="CA27" s="111">
        <f t="shared" si="594"/>
        <v>0</v>
      </c>
      <c r="CB27" s="111">
        <f t="shared" ref="CB27" si="647">IF(EV27&gt;0,IF(AND(CA26=0,CB26=0),IF(CA27&lt;=$AQ$6,IF(SUM(CB11:CB26)&lt;&gt;$AQ$6,CA27,0),$AQ$6),IF(CA26&lt;&gt;$AP$26,IF(AND(CA27&lt;$AQ$6,CB26&lt;$AQ$6),IF($AQ$6-SUM(CB11:CB26)&gt;CA27,CA27,$AQ$6-SUM(CB11:CB26)),$AQ$6-CB26),IF($AQ$6-SUM(CB11:CB26)&gt;CA27,CA27,IF(CA27=$AP$27,$AQ$6-SUM(CB11:CB26),0)))),0)</f>
        <v>0</v>
      </c>
      <c r="CC27" s="111">
        <f t="shared" si="596"/>
        <v>0</v>
      </c>
      <c r="CD27" s="111">
        <f t="shared" ref="CD27" si="648">IF(EX27&gt;0,IF(AND(CC26=0,CD26=0),IF(CC27&lt;=$AQ$6,IF(SUM(CD11:CD26)&lt;&gt;$AQ$6,CC27,0),$AQ$6),IF(CC26&lt;&gt;$AP$26,IF(AND(CC27&lt;$AQ$6,CD26&lt;$AQ$6),IF($AQ$6-SUM(CD11:CD26)&gt;CC27,CC27,$AQ$6-SUM(CD11:CD26)),$AQ$6-CD26),IF($AQ$6-SUM(CD11:CD26)&gt;CC27,CC27,IF(CC27=$AP$27,$AQ$6-SUM(CD11:CD26),0)))),0)</f>
        <v>0</v>
      </c>
      <c r="CE27" s="111">
        <f t="shared" si="598"/>
        <v>0</v>
      </c>
      <c r="CF27" s="111">
        <f t="shared" ref="CF27" si="649">IF(EZ27&gt;0,IF(AND(CE26=0,CF26=0),IF(CE27&lt;=$AQ$6,IF(SUM(CF11:CF26)&lt;&gt;$AQ$6,CE27,0),$AQ$6),IF(CE26&lt;&gt;$AP$26,IF(AND(CE27&lt;$AQ$6,CF26&lt;$AQ$6),IF($AQ$6-SUM(CF11:CF26)&gt;CE27,CE27,$AQ$6-SUM(CF11:CF26)),$AQ$6-CF26),IF($AQ$6-SUM(CF11:CF26)&gt;CE27,CE27,IF(CE27=$AP$27,$AQ$6-SUM(CF11:CF26),0)))),0)</f>
        <v>0</v>
      </c>
      <c r="CG27" s="111">
        <f t="shared" si="600"/>
        <v>0</v>
      </c>
      <c r="CH27" s="111">
        <f t="shared" ref="CH27" si="650">IF(FB27&gt;0,IF(AND(CG26=0,CH26=0),IF(CG27&lt;=$AQ$6,IF(SUM(CH11:CH26)&lt;&gt;$AQ$6,CG27,0),$AQ$6),IF(CG26&lt;&gt;$AP$26,IF(AND(CG27&lt;$AQ$6,CH26&lt;$AQ$6),IF($AQ$6-SUM(CH11:CH26)&gt;CG27,CG27,$AQ$6-SUM(CH11:CH26)),$AQ$6-CH26),IF($AQ$6-SUM(CH11:CH26)&gt;CG27,CG27,IF(CG27=$AP$27,$AQ$6-SUM(CH11:CH26),0)))),0)</f>
        <v>0</v>
      </c>
      <c r="CI27" s="111">
        <f t="shared" si="602"/>
        <v>0</v>
      </c>
      <c r="CJ27" s="111">
        <f t="shared" ref="CJ27" si="651">IF(FD27&gt;0,IF(AND(CI26=0,CJ26=0),IF(CI27&lt;=$AQ$6,IF(SUM(CJ11:CJ26)&lt;&gt;$AQ$6,CI27,0),$AQ$6),IF(CI26&lt;&gt;$AP$26,IF(AND(CI27&lt;$AQ$6,CJ26&lt;$AQ$6),IF($AQ$6-SUM(CJ11:CJ26)&gt;CI27,CI27,$AQ$6-SUM(CJ11:CJ26)),$AQ$6-CJ26),IF($AQ$6-SUM(CJ11:CJ26)&gt;CI27,CI27,IF(CI27=$AP$27,$AQ$6-SUM(CJ11:CJ26),0)))),0)</f>
        <v>0</v>
      </c>
      <c r="CK27" s="111">
        <f t="shared" si="604"/>
        <v>0</v>
      </c>
      <c r="CL27" s="111">
        <f t="shared" ref="CL27" si="652">IF(FF27&gt;0,IF(AND(CK26=0,CL26=0),IF(CK27&lt;=$AQ$6,IF(SUM(CL11:CL26)&lt;&gt;$AQ$6,CK27,0),$AQ$6),IF(CK26&lt;&gt;$AP$26,IF(AND(CK27&lt;$AQ$6,CL26&lt;$AQ$6),IF($AQ$6-SUM(CL11:CL26)&gt;CK27,CK27,$AQ$6-SUM(CL11:CL26)),$AQ$6-CL26),IF($AQ$6-SUM(CL11:CL26)&gt;CK27,CK27,IF(CK27=$AP$27,$AQ$6-SUM(CL11:CL26),0)))),0)</f>
        <v>0</v>
      </c>
      <c r="CM27" s="111">
        <f t="shared" si="606"/>
        <v>0</v>
      </c>
      <c r="CN27" s="111">
        <f t="shared" ref="CN27" si="653">IF(FH27&gt;0,IF(AND(CM26=0,CN26=0),IF(CM27&lt;=$AQ$6,IF(SUM(CN11:CN26)&lt;&gt;$AQ$6,CM27,0),$AQ$6),IF(CM26&lt;&gt;$AP$26,IF(AND(CM27&lt;$AQ$6,CN26&lt;$AQ$6),IF($AQ$6-SUM(CN11:CN26)&gt;CM27,CM27,$AQ$6-SUM(CN11:CN26)),$AQ$6-CN26),IF($AQ$6-SUM(CN11:CN26)&gt;CM27,CM27,IF(CM27=$AP$27,$AQ$6-SUM(CN11:CN26),0)))),0)</f>
        <v>0</v>
      </c>
      <c r="CO27" s="111">
        <f t="shared" si="608"/>
        <v>0</v>
      </c>
      <c r="CP27" s="111">
        <f t="shared" ref="CP27" si="654">IF(FJ27&gt;0,IF(AND(CO26=0,CP26=0),IF(CO27&lt;=$AQ$6,IF(SUM(CP11:CP26)&lt;&gt;$AQ$6,CO27,0),$AQ$6),IF(CO26&lt;&gt;$AP$26,IF(AND(CO27&lt;$AQ$6,CP26&lt;$AQ$6),IF($AQ$6-SUM(CP11:CP26)&gt;CO27,CO27,$AQ$6-SUM(CP11:CP26)),$AQ$6-CP26),IF($AQ$6-SUM(CP11:CP26)&gt;CO27,CO27,IF(CO27=$AP$27,$AQ$6-SUM(CP11:CP26),0)))),0)</f>
        <v>0</v>
      </c>
      <c r="CQ27" s="111">
        <f t="shared" si="610"/>
        <v>0</v>
      </c>
      <c r="CR27" s="111">
        <f t="shared" ref="CR27" si="655">IF(FL27&gt;0,IF(AND(CQ26=0,CR26=0),IF(CQ27&lt;=$AQ$6,IF(SUM(CR11:CR26)&lt;&gt;$AQ$6,CQ27,0),$AQ$6),IF(CQ26&lt;&gt;$AP$26,IF(AND(CQ27&lt;$AQ$6,CR26&lt;$AQ$6),IF($AQ$6-SUM(CR11:CR26)&gt;CQ27,CQ27,$AQ$6-SUM(CR11:CR26)),$AQ$6-CR26),IF($AQ$6-SUM(CR11:CR26)&gt;CQ27,CQ27,IF(CQ27=$AP$27,$AQ$6-SUM(CR11:CR26),0)))),0)</f>
        <v>0</v>
      </c>
      <c r="CS27" s="111">
        <f t="shared" si="612"/>
        <v>0</v>
      </c>
      <c r="CT27" s="111">
        <f t="shared" ref="CT27" si="656">IF(FN27&gt;0,IF(AND(CS26=0,CT26=0),IF(CS27&lt;=$AQ$6,IF(SUM(CT11:CT26)&lt;&gt;$AQ$6,CS27,0),$AQ$6),IF(CS26&lt;&gt;$AP$26,IF(AND(CS27&lt;$AQ$6,CT26&lt;$AQ$6),IF($AQ$6-SUM(CT11:CT26)&gt;CS27,CS27,$AQ$6-SUM(CT11:CT26)),$AQ$6-CT26),IF($AQ$6-SUM(CT11:CT26)&gt;CS27,CS27,IF(CS27=$AP$27,$AQ$6-SUM(CT11:CT26),0)))),0)</f>
        <v>0</v>
      </c>
      <c r="CU27" s="111">
        <f t="shared" si="614"/>
        <v>0</v>
      </c>
      <c r="CV27" s="111">
        <f t="shared" ref="CV27" si="657">IF(FP27&gt;0,IF(AND(CU26=0,CV26=0),IF(CU27&lt;=$AQ$6,IF(SUM(CV11:CV26)&lt;&gt;$AQ$6,CU27,0),$AQ$6),IF(CU26&lt;&gt;$AP$26,IF(AND(CU27&lt;$AQ$6,CV26&lt;$AQ$6),IF($AQ$6-SUM(CV11:CV26)&gt;CU27,CU27,$AQ$6-SUM(CV11:CV26)),$AQ$6-CV26),IF($AQ$6-SUM(CV11:CV26)&gt;CU27,CU27,IF(CU27=$AP$27,$AQ$6-SUM(CV11:CV26),0)))),0)</f>
        <v>0</v>
      </c>
      <c r="CW27" s="111">
        <f t="shared" si="616"/>
        <v>0</v>
      </c>
      <c r="CX27" s="111">
        <f t="shared" ref="CX27" si="658">IF(FR27&gt;0,IF(AND(CW26=0,CX26=0),IF(CW27&lt;=$AQ$6,IF(SUM(CX11:CX26)&lt;&gt;$AQ$6,CW27,0),$AQ$6),IF(CW26&lt;&gt;$AP$26,IF(AND(CW27&lt;$AQ$6,CX26&lt;$AQ$6),IF($AQ$6-SUM(CX11:CX26)&gt;CW27,CW27,$AQ$6-SUM(CX11:CX26)),$AQ$6-CX26),IF($AQ$6-SUM(CX11:CX26)&gt;CW27,CW27,IF(CW27=$AP$27,$AQ$6-SUM(CX11:CX26),0)))),0)</f>
        <v>0</v>
      </c>
      <c r="CY27" s="111">
        <f t="shared" si="618"/>
        <v>0</v>
      </c>
      <c r="CZ27" s="111">
        <f t="shared" ref="CZ27" si="659">IF(FT27&gt;0,IF(AND(CY26=0,CZ26=0),IF(CY27&lt;=$AQ$6,IF(SUM(CZ11:CZ26)&lt;&gt;$AQ$6,CY27,0),$AQ$6),IF(CY26&lt;&gt;$AP$26,IF(AND(CY27&lt;$AQ$6,CZ26&lt;$AQ$6),IF($AQ$6-SUM(CZ11:CZ26)&gt;CY27,CY27,$AQ$6-SUM(CZ11:CZ26)),$AQ$6-CZ26),IF($AQ$6-SUM(CZ11:CZ26)&gt;CY27,CY27,IF(CY27=$AP$27,$AQ$6-SUM(CZ11:CZ26),0)))),0)</f>
        <v>0</v>
      </c>
      <c r="DA27" s="111">
        <f t="shared" si="620"/>
        <v>0</v>
      </c>
      <c r="DB27" s="111">
        <f t="shared" ref="DB27" si="660">IF(FV27&gt;0,IF(AND(DA26=0,DB26=0),IF(DA27&lt;=$AQ$6,IF(SUM(DB11:DB26)&lt;&gt;$AQ$6,DA27,0),$AQ$6),IF(DA26&lt;&gt;$AP$26,IF(AND(DA27&lt;$AQ$6,DB26&lt;$AQ$6),IF($AQ$6-SUM(DB11:DB26)&gt;DA27,DA27,$AQ$6-SUM(DB11:DB26)),$AQ$6-DB26),IF($AQ$6-SUM(DB11:DB26)&gt;DA27,DA27,IF(DA27=$AP$27,$AQ$6-SUM(DB11:DB26),0)))),0)</f>
        <v>0</v>
      </c>
      <c r="DC27" s="111">
        <f t="shared" si="622"/>
        <v>0</v>
      </c>
      <c r="DD27" s="111">
        <f t="shared" ref="DD27" si="661">IF(FX27&gt;0,IF(AND(DC26=0,DD26=0),IF(DC27&lt;=$AQ$6,IF(SUM(DD11:DD26)&lt;&gt;$AQ$6,DC27,0),$AQ$6),IF(DC26&lt;&gt;$AP$26,IF(AND(DC27&lt;$AQ$6,DD26&lt;$AQ$6),IF($AQ$6-SUM(DD11:DD26)&gt;DC27,DC27,$AQ$6-SUM(DD11:DD26)),$AQ$6-DD26),IF($AQ$6-SUM(DD11:DD26)&gt;DC27,DC27,IF(DC27=$AP$27,$AQ$6-SUM(DD11:DD26),0)))),0)</f>
        <v>0</v>
      </c>
      <c r="DE27" s="111">
        <f t="shared" si="624"/>
        <v>0</v>
      </c>
      <c r="DF27" s="111">
        <f t="shared" ref="DF27" si="662">IF(FZ27&gt;0,IF(AND(DE26=0,DF26=0),IF(DE27&lt;=$AQ$6,IF(SUM(DF11:DF26)&lt;&gt;$AQ$6,DE27,0),$AQ$6),IF(DE26&lt;&gt;$AP$26,IF(AND(DE27&lt;$AQ$6,DF26&lt;$AQ$6),IF($AQ$6-SUM(DF11:DF26)&gt;DE27,DE27,$AQ$6-SUM(DF11:DF26)),$AQ$6-DF26),IF($AQ$6-SUM(DF11:DF26)&gt;DE27,DE27,IF(DE27=$AP$27,$AQ$6-SUM(DF11:DF26),0)))),0)</f>
        <v>0</v>
      </c>
      <c r="DG27" s="111">
        <f t="shared" si="626"/>
        <v>0</v>
      </c>
      <c r="DH27" s="111">
        <f t="shared" ref="DH27" si="663">IF(GB27&gt;0,IF(AND(DG26=0,DH26=0),IF(DG27&lt;=$AQ$6,IF(SUM(DH11:DH26)&lt;&gt;$AQ$6,DG27,0),$AQ$6),IF(DG26&lt;&gt;$AP$26,IF(AND(DG27&lt;$AQ$6,DH26&lt;$AQ$6),IF($AQ$6-SUM(DH11:DH26)&gt;DG27,DG27,$AQ$6-SUM(DH11:DH26)),$AQ$6-DH26),IF($AQ$6-SUM(DH11:DH26)&gt;DG27,DG27,IF(DG27=$AP$27,$AQ$6-SUM(DH11:DH26),0)))),0)</f>
        <v>0</v>
      </c>
      <c r="DI27" s="111">
        <f t="shared" si="628"/>
        <v>0</v>
      </c>
      <c r="DJ27" s="111">
        <f t="shared" ref="DJ27" si="664">IF(GD27&gt;0,IF(AND(DI26=0,DJ26=0),IF(DI27&lt;=$AQ$6,IF(SUM(DJ11:DJ26)&lt;&gt;$AQ$6,DI27,0),$AQ$6),IF(DI26&lt;&gt;$AP$26,IF(AND(DI27&lt;$AQ$6,DJ26&lt;$AQ$6),IF($AQ$6-SUM(DJ11:DJ26)&gt;DI27,DI27,$AQ$6-SUM(DJ11:DJ26)),$AQ$6-DJ26),IF($AQ$6-SUM(DJ11:DJ26)&gt;DI27,DI27,IF(DI27=$AP$27,$AQ$6-SUM(DJ11:DJ26),0)))),0)</f>
        <v>0</v>
      </c>
      <c r="DL27" s="111">
        <f>'KALENDER PENDIDIKAN'!B131</f>
        <v>0</v>
      </c>
      <c r="DM27" s="111"/>
      <c r="DN27" s="111">
        <f>'KALENDER PENDIDIKAN'!C131</f>
        <v>1</v>
      </c>
      <c r="DO27" s="111"/>
      <c r="DP27" s="111">
        <f>'KALENDER PENDIDIKAN'!D131</f>
        <v>1</v>
      </c>
      <c r="DQ27" s="111"/>
      <c r="DR27" s="111">
        <f>'KALENDER PENDIDIKAN'!E131</f>
        <v>1</v>
      </c>
      <c r="DS27" s="111"/>
      <c r="DT27" s="111">
        <f>'KALENDER PENDIDIKAN'!F131</f>
        <v>1</v>
      </c>
      <c r="DU27" s="111"/>
      <c r="DV27" s="111">
        <f>'KALENDER PENDIDIKAN'!G131</f>
        <v>0</v>
      </c>
      <c r="DW27" s="111"/>
      <c r="DX27" s="111">
        <f>'KALENDER PENDIDIKAN'!H131</f>
        <v>1</v>
      </c>
      <c r="DY27" s="111"/>
      <c r="DZ27" s="111">
        <f>'KALENDER PENDIDIKAN'!I131</f>
        <v>1</v>
      </c>
      <c r="EA27" s="111"/>
      <c r="EB27" s="111">
        <f>'KALENDER PENDIDIKAN'!J131</f>
        <v>1</v>
      </c>
      <c r="EC27" s="111"/>
      <c r="ED27" s="111">
        <f>'KALENDER PENDIDIKAN'!K131</f>
        <v>0</v>
      </c>
      <c r="EE27" s="111"/>
      <c r="EF27" s="111">
        <f>'KALENDER PENDIDIKAN'!L131</f>
        <v>0</v>
      </c>
      <c r="EG27" s="111"/>
      <c r="EH27" s="111">
        <f>'KALENDER PENDIDIKAN'!M131</f>
        <v>0</v>
      </c>
      <c r="EI27" s="111"/>
      <c r="EJ27" s="111">
        <f>'KALENDER PENDIDIKAN'!N131</f>
        <v>1</v>
      </c>
      <c r="EK27" s="111"/>
      <c r="EL27" s="111">
        <f>'KALENDER PENDIDIKAN'!O131</f>
        <v>1</v>
      </c>
      <c r="EM27" s="111"/>
      <c r="EN27" s="111">
        <f>'KALENDER PENDIDIKAN'!P131</f>
        <v>1</v>
      </c>
      <c r="EO27" s="111"/>
      <c r="EP27" s="111">
        <f>'KALENDER PENDIDIKAN'!Q131</f>
        <v>1</v>
      </c>
      <c r="EQ27" s="111"/>
      <c r="ER27" s="111">
        <f>'KALENDER PENDIDIKAN'!R131</f>
        <v>0</v>
      </c>
      <c r="ES27" s="111"/>
      <c r="ET27" s="111">
        <f>'KALENDER PENDIDIKAN'!S131</f>
        <v>0</v>
      </c>
      <c r="EU27" s="111"/>
      <c r="EV27" s="111">
        <f>'KALENDER PENDIDIKAN'!T131</f>
        <v>1</v>
      </c>
      <c r="EW27" s="111"/>
      <c r="EX27" s="111">
        <f>'KALENDER PENDIDIKAN'!U131</f>
        <v>1</v>
      </c>
      <c r="EY27" s="111"/>
      <c r="EZ27" s="111">
        <f>'KALENDER PENDIDIKAN'!V131</f>
        <v>1</v>
      </c>
      <c r="FA27" s="111"/>
      <c r="FB27" s="111">
        <f>'KALENDER PENDIDIKAN'!W131</f>
        <v>1</v>
      </c>
      <c r="FC27" s="111"/>
      <c r="FD27" s="111">
        <f>'KALENDER PENDIDIKAN'!X131</f>
        <v>1</v>
      </c>
      <c r="FE27" s="111"/>
      <c r="FF27" s="111">
        <f>'KALENDER PENDIDIKAN'!Y131</f>
        <v>0</v>
      </c>
      <c r="FG27" s="111"/>
      <c r="FH27" s="111">
        <f>'KALENDER PENDIDIKAN'!Z131</f>
        <v>0</v>
      </c>
      <c r="FI27" s="111"/>
      <c r="FJ27" s="111">
        <f>'KALENDER PENDIDIKAN'!AA131</f>
        <v>0</v>
      </c>
      <c r="FK27" s="111"/>
      <c r="FL27" s="111">
        <f>'KALENDER PENDIDIKAN'!AB131</f>
        <v>1</v>
      </c>
      <c r="FM27" s="111"/>
      <c r="FN27" s="111">
        <f>'KALENDER PENDIDIKAN'!AC131</f>
        <v>0</v>
      </c>
      <c r="FO27" s="111"/>
      <c r="FP27" s="111">
        <f>'KALENDER PENDIDIKAN'!AD131</f>
        <v>1</v>
      </c>
      <c r="FQ27" s="111"/>
      <c r="FR27" s="111">
        <f>'KALENDER PENDIDIKAN'!AE131</f>
        <v>0</v>
      </c>
      <c r="FS27" s="111"/>
      <c r="FT27" s="111">
        <f>'KALENDER PENDIDIKAN'!AF131</f>
        <v>1</v>
      </c>
      <c r="FU27" s="111"/>
      <c r="FV27" s="111">
        <f>'KALENDER PENDIDIKAN'!AG131</f>
        <v>0</v>
      </c>
      <c r="FW27" s="111"/>
      <c r="FX27" s="111">
        <f>'KALENDER PENDIDIKAN'!AH131</f>
        <v>0</v>
      </c>
      <c r="FY27" s="111"/>
      <c r="FZ27" s="111">
        <f>'KALENDER PENDIDIKAN'!AI131</f>
        <v>0</v>
      </c>
      <c r="GA27" s="111"/>
      <c r="GB27" s="111">
        <f>'KALENDER PENDIDIKAN'!AJ131</f>
        <v>0</v>
      </c>
      <c r="GC27" s="111"/>
      <c r="GD27" s="111">
        <f>'KALENDER PENDIDIKAN'!AK131</f>
        <v>0</v>
      </c>
      <c r="GE27" s="111"/>
      <c r="GF27" s="111">
        <v>17</v>
      </c>
      <c r="GH27" s="103" t="str">
        <f t="shared" si="177"/>
        <v>Hide</v>
      </c>
    </row>
    <row r="28" spans="1:190" hidden="1" x14ac:dyDescent="0.35">
      <c r="A28" s="118"/>
      <c r="B28" s="118"/>
      <c r="C28" s="1"/>
      <c r="D28" s="137" t="str">
        <f t="shared" si="70"/>
        <v/>
      </c>
      <c r="E28" s="137" t="str">
        <f t="shared" si="71"/>
        <v/>
      </c>
      <c r="F28" s="137" t="str">
        <f t="shared" si="72"/>
        <v/>
      </c>
      <c r="G28" s="137" t="str">
        <f t="shared" si="73"/>
        <v/>
      </c>
      <c r="H28" s="137" t="str">
        <f t="shared" si="74"/>
        <v/>
      </c>
      <c r="I28" s="137" t="str">
        <f t="shared" si="75"/>
        <v/>
      </c>
      <c r="J28" s="137" t="str">
        <f t="shared" si="76"/>
        <v/>
      </c>
      <c r="K28" s="137" t="str">
        <f t="shared" si="77"/>
        <v/>
      </c>
      <c r="L28" s="137" t="str">
        <f t="shared" si="78"/>
        <v/>
      </c>
      <c r="M28" s="137" t="str">
        <f t="shared" si="79"/>
        <v/>
      </c>
      <c r="N28" s="137" t="str">
        <f t="shared" si="80"/>
        <v/>
      </c>
      <c r="O28" s="137" t="str">
        <f t="shared" si="81"/>
        <v/>
      </c>
      <c r="P28" s="137" t="str">
        <f t="shared" si="82"/>
        <v/>
      </c>
      <c r="Q28" s="137" t="str">
        <f t="shared" si="83"/>
        <v/>
      </c>
      <c r="R28" s="137" t="str">
        <f t="shared" si="84"/>
        <v/>
      </c>
      <c r="S28" s="137" t="str">
        <f t="shared" si="85"/>
        <v/>
      </c>
      <c r="T28" s="137" t="str">
        <f t="shared" si="86"/>
        <v/>
      </c>
      <c r="U28" s="137" t="str">
        <f t="shared" si="87"/>
        <v/>
      </c>
      <c r="V28" s="137" t="str">
        <f t="shared" si="88"/>
        <v/>
      </c>
      <c r="W28" s="137" t="str">
        <f t="shared" si="89"/>
        <v/>
      </c>
      <c r="X28" s="137" t="str">
        <f t="shared" si="90"/>
        <v/>
      </c>
      <c r="Y28" s="137" t="str">
        <f t="shared" si="91"/>
        <v/>
      </c>
      <c r="Z28" s="137" t="str">
        <f t="shared" si="92"/>
        <v/>
      </c>
      <c r="AA28" s="137" t="str">
        <f t="shared" si="93"/>
        <v/>
      </c>
      <c r="AB28" s="137" t="str">
        <f t="shared" si="94"/>
        <v/>
      </c>
      <c r="AC28" s="137" t="str">
        <f t="shared" si="95"/>
        <v/>
      </c>
      <c r="AD28" s="137" t="str">
        <f t="shared" si="96"/>
        <v/>
      </c>
      <c r="AE28" s="137" t="str">
        <f t="shared" si="97"/>
        <v/>
      </c>
      <c r="AF28" s="137" t="str">
        <f t="shared" si="98"/>
        <v/>
      </c>
      <c r="AG28" s="137" t="str">
        <f t="shared" si="99"/>
        <v/>
      </c>
      <c r="AH28" s="137" t="str">
        <f t="shared" si="100"/>
        <v/>
      </c>
      <c r="AI28" s="137" t="str">
        <f t="shared" si="101"/>
        <v/>
      </c>
      <c r="AJ28" s="137" t="str">
        <f t="shared" si="102"/>
        <v/>
      </c>
      <c r="AK28" s="137" t="str">
        <f t="shared" si="103"/>
        <v/>
      </c>
      <c r="AL28" s="137" t="str">
        <f t="shared" si="104"/>
        <v/>
      </c>
      <c r="AM28" s="137" t="str">
        <f t="shared" si="105"/>
        <v/>
      </c>
      <c r="AN28" s="41"/>
      <c r="AO28" s="21"/>
      <c r="AQ28" s="111"/>
      <c r="AR28" s="111"/>
      <c r="AS28" s="111"/>
      <c r="AT28" s="111"/>
      <c r="AU28" s="111"/>
      <c r="AV28" s="111"/>
      <c r="AW28" s="111"/>
      <c r="AX28" s="111"/>
      <c r="AY28" s="111"/>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c r="BW28" s="111"/>
      <c r="BX28" s="111"/>
      <c r="BY28" s="111"/>
      <c r="BZ28" s="111"/>
      <c r="CA28" s="111"/>
      <c r="CB28" s="111"/>
      <c r="CC28" s="111"/>
      <c r="CD28" s="111"/>
      <c r="CE28" s="111"/>
      <c r="CF28" s="111"/>
      <c r="CG28" s="111"/>
      <c r="CH28" s="111"/>
      <c r="CI28" s="111"/>
      <c r="CJ28" s="111"/>
      <c r="CK28" s="111"/>
      <c r="CL28" s="111"/>
      <c r="CM28" s="111"/>
      <c r="CN28" s="111"/>
      <c r="CO28" s="111"/>
      <c r="CP28" s="111"/>
      <c r="CQ28" s="111"/>
      <c r="CR28" s="111"/>
      <c r="CS28" s="111"/>
      <c r="CT28" s="111"/>
      <c r="CU28" s="111"/>
      <c r="CV28" s="111"/>
      <c r="CW28" s="111"/>
      <c r="CX28" s="111"/>
      <c r="CY28" s="111"/>
      <c r="CZ28" s="111"/>
      <c r="DA28" s="111"/>
      <c r="DB28" s="111"/>
      <c r="DC28" s="111"/>
      <c r="DD28" s="111"/>
      <c r="DE28" s="111"/>
      <c r="DF28" s="111"/>
      <c r="DG28" s="111"/>
      <c r="DH28" s="111"/>
      <c r="DI28" s="111"/>
      <c r="DJ28" s="111"/>
      <c r="DL28" s="111">
        <f>'KALENDER PENDIDIKAN'!B132</f>
        <v>0</v>
      </c>
      <c r="DM28" s="111"/>
      <c r="DN28" s="111">
        <f>'KALENDER PENDIDIKAN'!C132</f>
        <v>1</v>
      </c>
      <c r="DO28" s="111"/>
      <c r="DP28" s="111">
        <f>'KALENDER PENDIDIKAN'!D132</f>
        <v>1</v>
      </c>
      <c r="DQ28" s="111"/>
      <c r="DR28" s="111">
        <f>'KALENDER PENDIDIKAN'!E132</f>
        <v>1</v>
      </c>
      <c r="DS28" s="111"/>
      <c r="DT28" s="111">
        <f>'KALENDER PENDIDIKAN'!F132</f>
        <v>1</v>
      </c>
      <c r="DU28" s="111"/>
      <c r="DV28" s="111">
        <f>'KALENDER PENDIDIKAN'!G132</f>
        <v>0</v>
      </c>
      <c r="DW28" s="111"/>
      <c r="DX28" s="111">
        <f>'KALENDER PENDIDIKAN'!H132</f>
        <v>1</v>
      </c>
      <c r="DY28" s="111"/>
      <c r="DZ28" s="111">
        <f>'KALENDER PENDIDIKAN'!I132</f>
        <v>1</v>
      </c>
      <c r="EA28" s="111"/>
      <c r="EB28" s="111">
        <f>'KALENDER PENDIDIKAN'!J132</f>
        <v>1</v>
      </c>
      <c r="EC28" s="111"/>
      <c r="ED28" s="111">
        <f>'KALENDER PENDIDIKAN'!K132</f>
        <v>0</v>
      </c>
      <c r="EE28" s="111"/>
      <c r="EF28" s="111">
        <f>'KALENDER PENDIDIKAN'!L132</f>
        <v>0</v>
      </c>
      <c r="EG28" s="111"/>
      <c r="EH28" s="111">
        <f>'KALENDER PENDIDIKAN'!M132</f>
        <v>0</v>
      </c>
      <c r="EI28" s="111"/>
      <c r="EJ28" s="111">
        <f>'KALENDER PENDIDIKAN'!N132</f>
        <v>1</v>
      </c>
      <c r="EK28" s="111"/>
      <c r="EL28" s="111">
        <f>'KALENDER PENDIDIKAN'!O132</f>
        <v>1</v>
      </c>
      <c r="EM28" s="111"/>
      <c r="EN28" s="111">
        <f>'KALENDER PENDIDIKAN'!P132</f>
        <v>1</v>
      </c>
      <c r="EO28" s="111"/>
      <c r="EP28" s="111">
        <f>'KALENDER PENDIDIKAN'!Q132</f>
        <v>1</v>
      </c>
      <c r="EQ28" s="111"/>
      <c r="ER28" s="111">
        <f>'KALENDER PENDIDIKAN'!R132</f>
        <v>0</v>
      </c>
      <c r="ES28" s="111"/>
      <c r="ET28" s="111">
        <f>'KALENDER PENDIDIKAN'!S132</f>
        <v>0</v>
      </c>
      <c r="EU28" s="111"/>
      <c r="EV28" s="111">
        <f>'KALENDER PENDIDIKAN'!T132</f>
        <v>1</v>
      </c>
      <c r="EW28" s="111"/>
      <c r="EX28" s="111">
        <f>'KALENDER PENDIDIKAN'!U132</f>
        <v>1</v>
      </c>
      <c r="EY28" s="111"/>
      <c r="EZ28" s="111">
        <f>'KALENDER PENDIDIKAN'!V132</f>
        <v>1</v>
      </c>
      <c r="FA28" s="111"/>
      <c r="FB28" s="111">
        <f>'KALENDER PENDIDIKAN'!W132</f>
        <v>1</v>
      </c>
      <c r="FC28" s="111"/>
      <c r="FD28" s="111">
        <f>'KALENDER PENDIDIKAN'!X132</f>
        <v>1</v>
      </c>
      <c r="FE28" s="111"/>
      <c r="FF28" s="111">
        <f>'KALENDER PENDIDIKAN'!Y132</f>
        <v>0</v>
      </c>
      <c r="FG28" s="111"/>
      <c r="FH28" s="111">
        <f>'KALENDER PENDIDIKAN'!Z132</f>
        <v>0</v>
      </c>
      <c r="FI28" s="111"/>
      <c r="FJ28" s="111">
        <f>'KALENDER PENDIDIKAN'!AA132</f>
        <v>0</v>
      </c>
      <c r="FK28" s="111"/>
      <c r="FL28" s="111">
        <f>'KALENDER PENDIDIKAN'!AB132</f>
        <v>1</v>
      </c>
      <c r="FM28" s="111"/>
      <c r="FN28" s="111">
        <f>'KALENDER PENDIDIKAN'!AC132</f>
        <v>0</v>
      </c>
      <c r="FO28" s="111"/>
      <c r="FP28" s="111">
        <f>'KALENDER PENDIDIKAN'!AD132</f>
        <v>1</v>
      </c>
      <c r="FQ28" s="111"/>
      <c r="FR28" s="111">
        <f>'KALENDER PENDIDIKAN'!AE132</f>
        <v>0</v>
      </c>
      <c r="FS28" s="111"/>
      <c r="FT28" s="111">
        <f>'KALENDER PENDIDIKAN'!AF132</f>
        <v>1</v>
      </c>
      <c r="FU28" s="111"/>
      <c r="FV28" s="111">
        <f>'KALENDER PENDIDIKAN'!AG132</f>
        <v>0</v>
      </c>
      <c r="FW28" s="111"/>
      <c r="FX28" s="111">
        <f>'KALENDER PENDIDIKAN'!AH132</f>
        <v>0</v>
      </c>
      <c r="FY28" s="111"/>
      <c r="FZ28" s="111">
        <f>'KALENDER PENDIDIKAN'!AI132</f>
        <v>0</v>
      </c>
      <c r="GA28" s="111"/>
      <c r="GB28" s="111">
        <f>'KALENDER PENDIDIKAN'!AJ132</f>
        <v>0</v>
      </c>
      <c r="GC28" s="111"/>
      <c r="GD28" s="111">
        <f>'KALENDER PENDIDIKAN'!AK132</f>
        <v>0</v>
      </c>
      <c r="GE28" s="111"/>
      <c r="GF28" s="111">
        <v>18</v>
      </c>
      <c r="GH28" s="103" t="str">
        <f t="shared" si="177"/>
        <v>Hide</v>
      </c>
    </row>
    <row r="29" spans="1:190" hidden="1" x14ac:dyDescent="0.35">
      <c r="A29" s="118" t="str">
        <f>PROTA!C56</f>
        <v/>
      </c>
      <c r="B29" s="118">
        <f>PROTA!C57</f>
        <v>0</v>
      </c>
      <c r="C29" s="118" t="str">
        <f>PROTA!E56</f>
        <v/>
      </c>
      <c r="D29" s="137" t="str">
        <f t="shared" si="70"/>
        <v/>
      </c>
      <c r="E29" s="137" t="str">
        <f t="shared" si="71"/>
        <v/>
      </c>
      <c r="F29" s="137" t="str">
        <f t="shared" si="72"/>
        <v/>
      </c>
      <c r="G29" s="137" t="str">
        <f t="shared" si="73"/>
        <v/>
      </c>
      <c r="H29" s="137" t="str">
        <f t="shared" si="74"/>
        <v/>
      </c>
      <c r="I29" s="137" t="str">
        <f t="shared" si="75"/>
        <v/>
      </c>
      <c r="J29" s="137" t="str">
        <f t="shared" si="76"/>
        <v/>
      </c>
      <c r="K29" s="137" t="str">
        <f t="shared" si="77"/>
        <v/>
      </c>
      <c r="L29" s="137" t="str">
        <f t="shared" si="78"/>
        <v/>
      </c>
      <c r="M29" s="137" t="str">
        <f t="shared" si="79"/>
        <v/>
      </c>
      <c r="N29" s="137" t="str">
        <f t="shared" si="80"/>
        <v/>
      </c>
      <c r="O29" s="137" t="str">
        <f t="shared" si="81"/>
        <v/>
      </c>
      <c r="P29" s="137" t="str">
        <f t="shared" si="82"/>
        <v/>
      </c>
      <c r="Q29" s="137" t="str">
        <f t="shared" si="83"/>
        <v/>
      </c>
      <c r="R29" s="137" t="str">
        <f t="shared" si="84"/>
        <v/>
      </c>
      <c r="S29" s="137" t="str">
        <f t="shared" si="85"/>
        <v/>
      </c>
      <c r="T29" s="137" t="str">
        <f t="shared" si="86"/>
        <v/>
      </c>
      <c r="U29" s="137" t="str">
        <f t="shared" si="87"/>
        <v/>
      </c>
      <c r="V29" s="137" t="str">
        <f t="shared" si="88"/>
        <v/>
      </c>
      <c r="W29" s="137" t="str">
        <f t="shared" si="89"/>
        <v/>
      </c>
      <c r="X29" s="137" t="str">
        <f t="shared" si="90"/>
        <v/>
      </c>
      <c r="Y29" s="137" t="str">
        <f t="shared" si="91"/>
        <v/>
      </c>
      <c r="Z29" s="137" t="str">
        <f t="shared" si="92"/>
        <v/>
      </c>
      <c r="AA29" s="137" t="str">
        <f t="shared" si="93"/>
        <v/>
      </c>
      <c r="AB29" s="137" t="str">
        <f t="shared" si="94"/>
        <v/>
      </c>
      <c r="AC29" s="137" t="str">
        <f t="shared" si="95"/>
        <v/>
      </c>
      <c r="AD29" s="137" t="str">
        <f t="shared" si="96"/>
        <v/>
      </c>
      <c r="AE29" s="137" t="str">
        <f t="shared" si="97"/>
        <v/>
      </c>
      <c r="AF29" s="137" t="str">
        <f t="shared" si="98"/>
        <v/>
      </c>
      <c r="AG29" s="137" t="str">
        <f t="shared" si="99"/>
        <v/>
      </c>
      <c r="AH29" s="137" t="str">
        <f t="shared" si="100"/>
        <v/>
      </c>
      <c r="AI29" s="137" t="str">
        <f t="shared" si="101"/>
        <v/>
      </c>
      <c r="AJ29" s="137" t="str">
        <f t="shared" si="102"/>
        <v/>
      </c>
      <c r="AK29" s="137" t="str">
        <f t="shared" si="103"/>
        <v/>
      </c>
      <c r="AL29" s="137" t="str">
        <f t="shared" si="104"/>
        <v/>
      </c>
      <c r="AM29" s="137" t="str">
        <f t="shared" si="105"/>
        <v/>
      </c>
      <c r="AN29" s="41"/>
      <c r="AO29" s="21"/>
      <c r="AP29">
        <f t="shared" si="106"/>
        <v>0</v>
      </c>
      <c r="AQ29" s="111">
        <f t="shared" si="0"/>
        <v>0</v>
      </c>
      <c r="AR29" s="111">
        <f>IF(DL29&gt;0,IF(AND(AQ27=0,AR27=0),IF(AQ29&lt;=$AQ$6,IF(SUM(AR11:AR27)&lt;&gt;$AQ$6,AQ29,0),$AQ$6),IF(AQ27&lt;&gt;$AP$27,IF(AND(AQ29&lt;$AQ$6,AR27&lt;$AQ$6),IF($AQ$6-SUM(AR11:AR27)&gt;AQ29,AQ29,$AQ$6-SUM(AR11:AR27)),$AQ$6-AR27),IF($AQ$6-SUM(AR11:AR27)&gt;AQ29,AQ29,IF(AQ29=$AP$29,$AQ$6-SUM(AR11:AR27),0)))),0)</f>
        <v>0</v>
      </c>
      <c r="AS29" s="111">
        <f t="shared" si="422"/>
        <v>0</v>
      </c>
      <c r="AT29" s="111">
        <f t="shared" ref="AT29" si="665">IF(DN29&gt;0,IF(AND(AS27=0,AT27=0),IF(AS29&lt;=$AQ$6,IF(SUM(AT11:AT27)&lt;&gt;$AQ$6,AS29,0),$AQ$6),IF(AS27&lt;&gt;$AP$27,IF(AND(AS29&lt;$AQ$6,AT27&lt;$AQ$6),IF($AQ$6-SUM(AT11:AT27)&gt;AS29,AS29,$AQ$6-SUM(AT11:AT27)),$AQ$6-AT27),IF($AQ$6-SUM(AT11:AT27)&gt;AS29,AS29,IF(AS29=$AP$29,$AQ$6-SUM(AT11:AT27),0)))),0)</f>
        <v>0</v>
      </c>
      <c r="AU29" s="111">
        <f t="shared" ref="AU29" si="666">AS29-AT29</f>
        <v>0</v>
      </c>
      <c r="AV29" s="111">
        <f t="shared" ref="AV29" si="667">IF(DP29&gt;0,IF(AND(AU27=0,AV27=0),IF(AU29&lt;=$AQ$6,IF(SUM(AV11:AV27)&lt;&gt;$AQ$6,AU29,0),$AQ$6),IF(AU27&lt;&gt;$AP$27,IF(AND(AU29&lt;$AQ$6,AV27&lt;$AQ$6),IF($AQ$6-SUM(AV11:AV27)&gt;AU29,AU29,$AQ$6-SUM(AV11:AV27)),$AQ$6-AV27),IF($AQ$6-SUM(AV11:AV27)&gt;AU29,AU29,IF(AU29=$AP$29,$AQ$6-SUM(AV11:AV27),0)))),0)</f>
        <v>0</v>
      </c>
      <c r="AW29" s="111">
        <f t="shared" ref="AW29" si="668">AU29-AV29</f>
        <v>0</v>
      </c>
      <c r="AX29" s="111">
        <f t="shared" ref="AX29" si="669">IF(DR29&gt;0,IF(AND(AW27=0,AX27=0),IF(AW29&lt;=$AQ$6,IF(SUM(AX11:AX27)&lt;&gt;$AQ$6,AW29,0),$AQ$6),IF(AW27&lt;&gt;$AP$27,IF(AND(AW29&lt;$AQ$6,AX27&lt;$AQ$6),IF($AQ$6-SUM(AX11:AX27)&gt;AW29,AW29,$AQ$6-SUM(AX11:AX27)),$AQ$6-AX27),IF($AQ$6-SUM(AX11:AX27)&gt;AW29,AW29,IF(AW29=$AP$29,$AQ$6-SUM(AX11:AX27),0)))),0)</f>
        <v>0</v>
      </c>
      <c r="AY29" s="111">
        <f t="shared" ref="AY29" si="670">AW29-AX29</f>
        <v>0</v>
      </c>
      <c r="AZ29" s="111">
        <f t="shared" ref="AZ29" si="671">IF(DT29&gt;0,IF(AND(AY27=0,AZ27=0),IF(AY29&lt;=$AQ$6,IF(SUM(AZ11:AZ27)&lt;&gt;$AQ$6,AY29,0),$AQ$6),IF(AY27&lt;&gt;$AP$27,IF(AND(AY29&lt;$AQ$6,AZ27&lt;$AQ$6),IF($AQ$6-SUM(AZ11:AZ27)&gt;AY29,AY29,$AQ$6-SUM(AZ11:AZ27)),$AQ$6-AZ27),IF($AQ$6-SUM(AZ11:AZ27)&gt;AY29,AY29,IF(AY29=$AP$29,$AQ$6-SUM(AZ11:AZ27),0)))),0)</f>
        <v>0</v>
      </c>
      <c r="BA29" s="111">
        <f t="shared" ref="BA29" si="672">AY29-AZ29</f>
        <v>0</v>
      </c>
      <c r="BB29" s="111">
        <f t="shared" ref="BB29" si="673">IF(DV29&gt;0,IF(AND(BA27=0,BB27=0),IF(BA29&lt;=$AQ$6,IF(SUM(BB11:BB27)&lt;&gt;$AQ$6,BA29,0),$AQ$6),IF(BA27&lt;&gt;$AP$27,IF(AND(BA29&lt;$AQ$6,BB27&lt;$AQ$6),IF($AQ$6-SUM(BB11:BB27)&gt;BA29,BA29,$AQ$6-SUM(BB11:BB27)),$AQ$6-BB27),IF($AQ$6-SUM(BB11:BB27)&gt;BA29,BA29,IF(BA29=$AP$29,$AQ$6-SUM(BB11:BB27),0)))),0)</f>
        <v>0</v>
      </c>
      <c r="BC29" s="111">
        <f t="shared" ref="BC29" si="674">BA29-BB29</f>
        <v>0</v>
      </c>
      <c r="BD29" s="111">
        <f t="shared" ref="BD29" si="675">IF(DX29&gt;0,IF(AND(BC27=0,BD27=0),IF(BC29&lt;=$AQ$6,IF(SUM(BD11:BD27)&lt;&gt;$AQ$6,BC29,0),$AQ$6),IF(BC27&lt;&gt;$AP$27,IF(AND(BC29&lt;$AQ$6,BD27&lt;$AQ$6),IF($AQ$6-SUM(BD11:BD27)&gt;BC29,BC29,$AQ$6-SUM(BD11:BD27)),$AQ$6-BD27),IF($AQ$6-SUM(BD11:BD27)&gt;BC29,BC29,IF(BC29=$AP$29,$AQ$6-SUM(BD11:BD27),0)))),0)</f>
        <v>0</v>
      </c>
      <c r="BE29" s="111">
        <f t="shared" ref="BE29" si="676">BC29-BD29</f>
        <v>0</v>
      </c>
      <c r="BF29" s="111">
        <f t="shared" ref="BF29" si="677">IF(DZ29&gt;0,IF(AND(BE27=0,BF27=0),IF(BE29&lt;=$AQ$6,IF(SUM(BF11:BF27)&lt;&gt;$AQ$6,BE29,0),$AQ$6),IF(BE27&lt;&gt;$AP$27,IF(AND(BE29&lt;$AQ$6,BF27&lt;$AQ$6),IF($AQ$6-SUM(BF11:BF27)&gt;BE29,BE29,$AQ$6-SUM(BF11:BF27)),$AQ$6-BF27),IF($AQ$6-SUM(BF11:BF27)&gt;BE29,BE29,IF(BE29=$AP$29,$AQ$6-SUM(BF11:BF27),0)))),0)</f>
        <v>0</v>
      </c>
      <c r="BG29" s="111">
        <f t="shared" ref="BG29" si="678">BE29-BF29</f>
        <v>0</v>
      </c>
      <c r="BH29" s="111">
        <f t="shared" ref="BH29" si="679">IF(EB29&gt;0,IF(AND(BG27=0,BH27=0),IF(BG29&lt;=$AQ$6,IF(SUM(BH11:BH27)&lt;&gt;$AQ$6,BG29,0),$AQ$6),IF(BG27&lt;&gt;$AP$27,IF(AND(BG29&lt;$AQ$6,BH27&lt;$AQ$6),IF($AQ$6-SUM(BH11:BH27)&gt;BG29,BG29,$AQ$6-SUM(BH11:BH27)),$AQ$6-BH27),IF($AQ$6-SUM(BH11:BH27)&gt;BG29,BG29,IF(BG29=$AP$29,$AQ$6-SUM(BH11:BH27),0)))),0)</f>
        <v>0</v>
      </c>
      <c r="BI29" s="111">
        <f t="shared" ref="BI29" si="680">BG29-BH29</f>
        <v>0</v>
      </c>
      <c r="BJ29" s="111">
        <f t="shared" ref="BJ29" si="681">IF(ED29&gt;0,IF(AND(BI27=0,BJ27=0),IF(BI29&lt;=$AQ$6,IF(SUM(BJ11:BJ27)&lt;&gt;$AQ$6,BI29,0),$AQ$6),IF(BI27&lt;&gt;$AP$27,IF(AND(BI29&lt;$AQ$6,BJ27&lt;$AQ$6),IF($AQ$6-SUM(BJ11:BJ27)&gt;BI29,BI29,$AQ$6-SUM(BJ11:BJ27)),$AQ$6-BJ27),IF($AQ$6-SUM(BJ11:BJ27)&gt;BI29,BI29,IF(BI29=$AP$29,$AQ$6-SUM(BJ11:BJ27),0)))),0)</f>
        <v>0</v>
      </c>
      <c r="BK29" s="111">
        <f t="shared" ref="BK29" si="682">BI29-BJ29</f>
        <v>0</v>
      </c>
      <c r="BL29" s="111">
        <f t="shared" ref="BL29" si="683">IF(EF29&gt;0,IF(AND(BK27=0,BL27=0),IF(BK29&lt;=$AQ$6,IF(SUM(BL11:BL27)&lt;&gt;$AQ$6,BK29,0),$AQ$6),IF(BK27&lt;&gt;$AP$27,IF(AND(BK29&lt;$AQ$6,BL27&lt;$AQ$6),IF($AQ$6-SUM(BL11:BL27)&gt;BK29,BK29,$AQ$6-SUM(BL11:BL27)),$AQ$6-BL27),IF($AQ$6-SUM(BL11:BL27)&gt;BK29,BK29,IF(BK29=$AP$29,$AQ$6-SUM(BL11:BL27),0)))),0)</f>
        <v>0</v>
      </c>
      <c r="BM29" s="111">
        <f t="shared" ref="BM29" si="684">BK29-BL29</f>
        <v>0</v>
      </c>
      <c r="BN29" s="111">
        <f t="shared" ref="BN29" si="685">IF(EH29&gt;0,IF(AND(BM27=0,BN27=0),IF(BM29&lt;=$AQ$6,IF(SUM(BN11:BN27)&lt;&gt;$AQ$6,BM29,0),$AQ$6),IF(BM27&lt;&gt;$AP$27,IF(AND(BM29&lt;$AQ$6,BN27&lt;$AQ$6),IF($AQ$6-SUM(BN11:BN27)&gt;BM29,BM29,$AQ$6-SUM(BN11:BN27)),$AQ$6-BN27),IF($AQ$6-SUM(BN11:BN27)&gt;BM29,BM29,IF(BM29=$AP$29,$AQ$6-SUM(BN11:BN27),0)))),0)</f>
        <v>0</v>
      </c>
      <c r="BO29" s="111">
        <f t="shared" ref="BO29" si="686">BM29-BN29</f>
        <v>0</v>
      </c>
      <c r="BP29" s="111">
        <f t="shared" ref="BP29" si="687">IF(EJ29&gt;0,IF(AND(BO27=0,BP27=0),IF(BO29&lt;=$AQ$6,IF(SUM(BP11:BP27)&lt;&gt;$AQ$6,BO29,0),$AQ$6),IF(BO27&lt;&gt;$AP$27,IF(AND(BO29&lt;$AQ$6,BP27&lt;$AQ$6),IF($AQ$6-SUM(BP11:BP27)&gt;BO29,BO29,$AQ$6-SUM(BP11:BP27)),$AQ$6-BP27),IF($AQ$6-SUM(BP11:BP27)&gt;BO29,BO29,IF(BO29=$AP$29,$AQ$6-SUM(BP11:BP27),0)))),0)</f>
        <v>0</v>
      </c>
      <c r="BQ29" s="111">
        <f t="shared" ref="BQ29" si="688">BO29-BP29</f>
        <v>0</v>
      </c>
      <c r="BR29" s="111">
        <f t="shared" ref="BR29" si="689">IF(EL29&gt;0,IF(AND(BQ27=0,BR27=0),IF(BQ29&lt;=$AQ$6,IF(SUM(BR11:BR27)&lt;&gt;$AQ$6,BQ29,0),$AQ$6),IF(BQ27&lt;&gt;$AP$27,IF(AND(BQ29&lt;$AQ$6,BR27&lt;$AQ$6),IF($AQ$6-SUM(BR11:BR27)&gt;BQ29,BQ29,$AQ$6-SUM(BR11:BR27)),$AQ$6-BR27),IF($AQ$6-SUM(BR11:BR27)&gt;BQ29,BQ29,IF(BQ29=$AP$29,$AQ$6-SUM(BR11:BR27),0)))),0)</f>
        <v>0</v>
      </c>
      <c r="BS29" s="111">
        <f t="shared" ref="BS29" si="690">BQ29-BR29</f>
        <v>0</v>
      </c>
      <c r="BT29" s="111">
        <f t="shared" ref="BT29" si="691">IF(EN29&gt;0,IF(AND(BS27=0,BT27=0),IF(BS29&lt;=$AQ$6,IF(SUM(BT11:BT27)&lt;&gt;$AQ$6,BS29,0),$AQ$6),IF(BS27&lt;&gt;$AP$27,IF(AND(BS29&lt;$AQ$6,BT27&lt;$AQ$6),IF($AQ$6-SUM(BT11:BT27)&gt;BS29,BS29,$AQ$6-SUM(BT11:BT27)),$AQ$6-BT27),IF($AQ$6-SUM(BT11:BT27)&gt;BS29,BS29,IF(BS29=$AP$29,$AQ$6-SUM(BT11:BT27),0)))),0)</f>
        <v>0</v>
      </c>
      <c r="BU29" s="111">
        <f t="shared" ref="BU29" si="692">BS29-BT29</f>
        <v>0</v>
      </c>
      <c r="BV29" s="111">
        <f t="shared" ref="BV29" si="693">IF(EP29&gt;0,IF(AND(BU27=0,BV27=0),IF(BU29&lt;=$AQ$6,IF(SUM(BV11:BV27)&lt;&gt;$AQ$6,BU29,0),$AQ$6),IF(BU27&lt;&gt;$AP$27,IF(AND(BU29&lt;$AQ$6,BV27&lt;$AQ$6),IF($AQ$6-SUM(BV11:BV27)&gt;BU29,BU29,$AQ$6-SUM(BV11:BV27)),$AQ$6-BV27),IF($AQ$6-SUM(BV11:BV27)&gt;BU29,BU29,IF(BU29=$AP$29,$AQ$6-SUM(BV11:BV27),0)))),0)</f>
        <v>0</v>
      </c>
      <c r="BW29" s="111">
        <f t="shared" ref="BW29" si="694">BU29-BV29</f>
        <v>0</v>
      </c>
      <c r="BX29" s="111">
        <f t="shared" ref="BX29" si="695">IF(ER29&gt;0,IF(AND(BW27=0,BX27=0),IF(BW29&lt;=$AQ$6,IF(SUM(BX11:BX27)&lt;&gt;$AQ$6,BW29,0),$AQ$6),IF(BW27&lt;&gt;$AP$27,IF(AND(BW29&lt;$AQ$6,BX27&lt;$AQ$6),IF($AQ$6-SUM(BX11:BX27)&gt;BW29,BW29,$AQ$6-SUM(BX11:BX27)),$AQ$6-BX27),IF($AQ$6-SUM(BX11:BX27)&gt;BW29,BW29,IF(BW29=$AP$29,$AQ$6-SUM(BX11:BX27),0)))),0)</f>
        <v>0</v>
      </c>
      <c r="BY29" s="111">
        <f t="shared" ref="BY29" si="696">BW29-BX29</f>
        <v>0</v>
      </c>
      <c r="BZ29" s="111">
        <f t="shared" ref="BZ29" si="697">IF(ET29&gt;0,IF(AND(BY27=0,BZ27=0),IF(BY29&lt;=$AQ$6,IF(SUM(BZ11:BZ27)&lt;&gt;$AQ$6,BY29,0),$AQ$6),IF(BY27&lt;&gt;$AP$27,IF(AND(BY29&lt;$AQ$6,BZ27&lt;$AQ$6),IF($AQ$6-SUM(BZ11:BZ27)&gt;BY29,BY29,$AQ$6-SUM(BZ11:BZ27)),$AQ$6-BZ27),IF($AQ$6-SUM(BZ11:BZ27)&gt;BY29,BY29,IF(BY29=$AP$29,$AQ$6-SUM(BZ11:BZ27),0)))),0)</f>
        <v>0</v>
      </c>
      <c r="CA29" s="111">
        <f t="shared" ref="CA29" si="698">BY29-BZ29</f>
        <v>0</v>
      </c>
      <c r="CB29" s="111">
        <f t="shared" ref="CB29" si="699">IF(EV29&gt;0,IF(AND(CA27=0,CB27=0),IF(CA29&lt;=$AQ$6,IF(SUM(CB11:CB27)&lt;&gt;$AQ$6,CA29,0),$AQ$6),IF(CA27&lt;&gt;$AP$27,IF(AND(CA29&lt;$AQ$6,CB27&lt;$AQ$6),IF($AQ$6-SUM(CB11:CB27)&gt;CA29,CA29,$AQ$6-SUM(CB11:CB27)),$AQ$6-CB27),IF($AQ$6-SUM(CB11:CB27)&gt;CA29,CA29,IF(CA29=$AP$29,$AQ$6-SUM(CB11:CB27),0)))),0)</f>
        <v>0</v>
      </c>
      <c r="CC29" s="111">
        <f t="shared" ref="CC29" si="700">CA29-CB29</f>
        <v>0</v>
      </c>
      <c r="CD29" s="111">
        <f t="shared" ref="CD29" si="701">IF(EX29&gt;0,IF(AND(CC27=0,CD27=0),IF(CC29&lt;=$AQ$6,IF(SUM(CD11:CD27)&lt;&gt;$AQ$6,CC29,0),$AQ$6),IF(CC27&lt;&gt;$AP$27,IF(AND(CC29&lt;$AQ$6,CD27&lt;$AQ$6),IF($AQ$6-SUM(CD11:CD27)&gt;CC29,CC29,$AQ$6-SUM(CD11:CD27)),$AQ$6-CD27),IF($AQ$6-SUM(CD11:CD27)&gt;CC29,CC29,IF(CC29=$AP$29,$AQ$6-SUM(CD11:CD27),0)))),0)</f>
        <v>0</v>
      </c>
      <c r="CE29" s="111">
        <f t="shared" ref="CE29" si="702">CC29-CD29</f>
        <v>0</v>
      </c>
      <c r="CF29" s="111">
        <f t="shared" ref="CF29" si="703">IF(EZ29&gt;0,IF(AND(CE27=0,CF27=0),IF(CE29&lt;=$AQ$6,IF(SUM(CF11:CF27)&lt;&gt;$AQ$6,CE29,0),$AQ$6),IF(CE27&lt;&gt;$AP$27,IF(AND(CE29&lt;$AQ$6,CF27&lt;$AQ$6),IF($AQ$6-SUM(CF11:CF27)&gt;CE29,CE29,$AQ$6-SUM(CF11:CF27)),$AQ$6-CF27),IF($AQ$6-SUM(CF11:CF27)&gt;CE29,CE29,IF(CE29=$AP$29,$AQ$6-SUM(CF11:CF27),0)))),0)</f>
        <v>0</v>
      </c>
      <c r="CG29" s="111">
        <f t="shared" ref="CG29" si="704">CE29-CF29</f>
        <v>0</v>
      </c>
      <c r="CH29" s="111">
        <f t="shared" ref="CH29" si="705">IF(FB29&gt;0,IF(AND(CG27=0,CH27=0),IF(CG29&lt;=$AQ$6,IF(SUM(CH11:CH27)&lt;&gt;$AQ$6,CG29,0),$AQ$6),IF(CG27&lt;&gt;$AP$27,IF(AND(CG29&lt;$AQ$6,CH27&lt;$AQ$6),IF($AQ$6-SUM(CH11:CH27)&gt;CG29,CG29,$AQ$6-SUM(CH11:CH27)),$AQ$6-CH27),IF($AQ$6-SUM(CH11:CH27)&gt;CG29,CG29,IF(CG29=$AP$29,$AQ$6-SUM(CH11:CH27),0)))),0)</f>
        <v>0</v>
      </c>
      <c r="CI29" s="111">
        <f t="shared" ref="CI29" si="706">CG29-CH29</f>
        <v>0</v>
      </c>
      <c r="CJ29" s="111">
        <f t="shared" ref="CJ29" si="707">IF(FD29&gt;0,IF(AND(CI27=0,CJ27=0),IF(CI29&lt;=$AQ$6,IF(SUM(CJ11:CJ27)&lt;&gt;$AQ$6,CI29,0),$AQ$6),IF(CI27&lt;&gt;$AP$27,IF(AND(CI29&lt;$AQ$6,CJ27&lt;$AQ$6),IF($AQ$6-SUM(CJ11:CJ27)&gt;CI29,CI29,$AQ$6-SUM(CJ11:CJ27)),$AQ$6-CJ27),IF($AQ$6-SUM(CJ11:CJ27)&gt;CI29,CI29,IF(CI29=$AP$29,$AQ$6-SUM(CJ11:CJ27),0)))),0)</f>
        <v>0</v>
      </c>
      <c r="CK29" s="111">
        <f t="shared" ref="CK29" si="708">CI29-CJ29</f>
        <v>0</v>
      </c>
      <c r="CL29" s="111">
        <f t="shared" ref="CL29" si="709">IF(FF29&gt;0,IF(AND(CK27=0,CL27=0),IF(CK29&lt;=$AQ$6,IF(SUM(CL11:CL27)&lt;&gt;$AQ$6,CK29,0),$AQ$6),IF(CK27&lt;&gt;$AP$27,IF(AND(CK29&lt;$AQ$6,CL27&lt;$AQ$6),IF($AQ$6-SUM(CL11:CL27)&gt;CK29,CK29,$AQ$6-SUM(CL11:CL27)),$AQ$6-CL27),IF($AQ$6-SUM(CL11:CL27)&gt;CK29,CK29,IF(CK29=$AP$29,$AQ$6-SUM(CL11:CL27),0)))),0)</f>
        <v>0</v>
      </c>
      <c r="CM29" s="111">
        <f t="shared" ref="CM29" si="710">CK29-CL29</f>
        <v>0</v>
      </c>
      <c r="CN29" s="111">
        <f t="shared" ref="CN29" si="711">IF(FH29&gt;0,IF(AND(CM27=0,CN27=0),IF(CM29&lt;=$AQ$6,IF(SUM(CN11:CN27)&lt;&gt;$AQ$6,CM29,0),$AQ$6),IF(CM27&lt;&gt;$AP$27,IF(AND(CM29&lt;$AQ$6,CN27&lt;$AQ$6),IF($AQ$6-SUM(CN11:CN27)&gt;CM29,CM29,$AQ$6-SUM(CN11:CN27)),$AQ$6-CN27),IF($AQ$6-SUM(CN11:CN27)&gt;CM29,CM29,IF(CM29=$AP$29,$AQ$6-SUM(CN11:CN27),0)))),0)</f>
        <v>0</v>
      </c>
      <c r="CO29" s="111">
        <f t="shared" ref="CO29" si="712">CM29-CN29</f>
        <v>0</v>
      </c>
      <c r="CP29" s="111">
        <f t="shared" ref="CP29" si="713">IF(FJ29&gt;0,IF(AND(CO27=0,CP27=0),IF(CO29&lt;=$AQ$6,IF(SUM(CP11:CP27)&lt;&gt;$AQ$6,CO29,0),$AQ$6),IF(CO27&lt;&gt;$AP$27,IF(AND(CO29&lt;$AQ$6,CP27&lt;$AQ$6),IF($AQ$6-SUM(CP11:CP27)&gt;CO29,CO29,$AQ$6-SUM(CP11:CP27)),$AQ$6-CP27),IF($AQ$6-SUM(CP11:CP27)&gt;CO29,CO29,IF(CO29=$AP$29,$AQ$6-SUM(CP11:CP27),0)))),0)</f>
        <v>0</v>
      </c>
      <c r="CQ29" s="111">
        <f t="shared" ref="CQ29" si="714">CO29-CP29</f>
        <v>0</v>
      </c>
      <c r="CR29" s="111">
        <f t="shared" ref="CR29" si="715">IF(FL29&gt;0,IF(AND(CQ27=0,CR27=0),IF(CQ29&lt;=$AQ$6,IF(SUM(CR11:CR27)&lt;&gt;$AQ$6,CQ29,0),$AQ$6),IF(CQ27&lt;&gt;$AP$27,IF(AND(CQ29&lt;$AQ$6,CR27&lt;$AQ$6),IF($AQ$6-SUM(CR11:CR27)&gt;CQ29,CQ29,$AQ$6-SUM(CR11:CR27)),$AQ$6-CR27),IF($AQ$6-SUM(CR11:CR27)&gt;CQ29,CQ29,IF(CQ29=$AP$29,$AQ$6-SUM(CR11:CR27),0)))),0)</f>
        <v>0</v>
      </c>
      <c r="CS29" s="111">
        <f t="shared" ref="CS29" si="716">CQ29-CR29</f>
        <v>0</v>
      </c>
      <c r="CT29" s="111">
        <f t="shared" ref="CT29" si="717">IF(FN29&gt;0,IF(AND(CS27=0,CT27=0),IF(CS29&lt;=$AQ$6,IF(SUM(CT11:CT27)&lt;&gt;$AQ$6,CS29,0),$AQ$6),IF(CS27&lt;&gt;$AP$27,IF(AND(CS29&lt;$AQ$6,CT27&lt;$AQ$6),IF($AQ$6-SUM(CT11:CT27)&gt;CS29,CS29,$AQ$6-SUM(CT11:CT27)),$AQ$6-CT27),IF($AQ$6-SUM(CT11:CT27)&gt;CS29,CS29,IF(CS29=$AP$29,$AQ$6-SUM(CT11:CT27),0)))),0)</f>
        <v>0</v>
      </c>
      <c r="CU29" s="111">
        <f t="shared" ref="CU29" si="718">CS29-CT29</f>
        <v>0</v>
      </c>
      <c r="CV29" s="111">
        <f t="shared" ref="CV29" si="719">IF(FP29&gt;0,IF(AND(CU27=0,CV27=0),IF(CU29&lt;=$AQ$6,IF(SUM(CV11:CV27)&lt;&gt;$AQ$6,CU29,0),$AQ$6),IF(CU27&lt;&gt;$AP$27,IF(AND(CU29&lt;$AQ$6,CV27&lt;$AQ$6),IF($AQ$6-SUM(CV11:CV27)&gt;CU29,CU29,$AQ$6-SUM(CV11:CV27)),$AQ$6-CV27),IF($AQ$6-SUM(CV11:CV27)&gt;CU29,CU29,IF(CU29=$AP$29,$AQ$6-SUM(CV11:CV27),0)))),0)</f>
        <v>0</v>
      </c>
      <c r="CW29" s="111">
        <f t="shared" ref="CW29" si="720">CU29-CV29</f>
        <v>0</v>
      </c>
      <c r="CX29" s="111">
        <f t="shared" ref="CX29" si="721">IF(FR29&gt;0,IF(AND(CW27=0,CX27=0),IF(CW29&lt;=$AQ$6,IF(SUM(CX11:CX27)&lt;&gt;$AQ$6,CW29,0),$AQ$6),IF(CW27&lt;&gt;$AP$27,IF(AND(CW29&lt;$AQ$6,CX27&lt;$AQ$6),IF($AQ$6-SUM(CX11:CX27)&gt;CW29,CW29,$AQ$6-SUM(CX11:CX27)),$AQ$6-CX27),IF($AQ$6-SUM(CX11:CX27)&gt;CW29,CW29,IF(CW29=$AP$29,$AQ$6-SUM(CX11:CX27),0)))),0)</f>
        <v>0</v>
      </c>
      <c r="CY29" s="111">
        <f t="shared" ref="CY29" si="722">CW29-CX29</f>
        <v>0</v>
      </c>
      <c r="CZ29" s="111">
        <f t="shared" ref="CZ29" si="723">IF(FT29&gt;0,IF(AND(CY27=0,CZ27=0),IF(CY29&lt;=$AQ$6,IF(SUM(CZ11:CZ27)&lt;&gt;$AQ$6,CY29,0),$AQ$6),IF(CY27&lt;&gt;$AP$27,IF(AND(CY29&lt;$AQ$6,CZ27&lt;$AQ$6),IF($AQ$6-SUM(CZ11:CZ27)&gt;CY29,CY29,$AQ$6-SUM(CZ11:CZ27)),$AQ$6-CZ27),IF($AQ$6-SUM(CZ11:CZ27)&gt;CY29,CY29,IF(CY29=$AP$29,$AQ$6-SUM(CZ11:CZ27),0)))),0)</f>
        <v>0</v>
      </c>
      <c r="DA29" s="111">
        <f t="shared" ref="DA29" si="724">CY29-CZ29</f>
        <v>0</v>
      </c>
      <c r="DB29" s="111">
        <f t="shared" ref="DB29" si="725">IF(FV29&gt;0,IF(AND(DA27=0,DB27=0),IF(DA29&lt;=$AQ$6,IF(SUM(DB11:DB27)&lt;&gt;$AQ$6,DA29,0),$AQ$6),IF(DA27&lt;&gt;$AP$27,IF(AND(DA29&lt;$AQ$6,DB27&lt;$AQ$6),IF($AQ$6-SUM(DB11:DB27)&gt;DA29,DA29,$AQ$6-SUM(DB11:DB27)),$AQ$6-DB27),IF($AQ$6-SUM(DB11:DB27)&gt;DA29,DA29,IF(DA29=$AP$29,$AQ$6-SUM(DB11:DB27),0)))),0)</f>
        <v>0</v>
      </c>
      <c r="DC29" s="111">
        <f t="shared" ref="DC29" si="726">DA29-DB29</f>
        <v>0</v>
      </c>
      <c r="DD29" s="111">
        <f t="shared" ref="DD29" si="727">IF(FX29&gt;0,IF(AND(DC27=0,DD27=0),IF(DC29&lt;=$AQ$6,IF(SUM(DD11:DD27)&lt;&gt;$AQ$6,DC29,0),$AQ$6),IF(DC27&lt;&gt;$AP$27,IF(AND(DC29&lt;$AQ$6,DD27&lt;$AQ$6),IF($AQ$6-SUM(DD11:DD27)&gt;DC29,DC29,$AQ$6-SUM(DD11:DD27)),$AQ$6-DD27),IF($AQ$6-SUM(DD11:DD27)&gt;DC29,DC29,IF(DC29=$AP$29,$AQ$6-SUM(DD11:DD27),0)))),0)</f>
        <v>0</v>
      </c>
      <c r="DE29" s="111">
        <f t="shared" ref="DE29" si="728">DC29-DD29</f>
        <v>0</v>
      </c>
      <c r="DF29" s="111">
        <f t="shared" ref="DF29" si="729">IF(FZ29&gt;0,IF(AND(DE27=0,DF27=0),IF(DE29&lt;=$AQ$6,IF(SUM(DF11:DF27)&lt;&gt;$AQ$6,DE29,0),$AQ$6),IF(DE27&lt;&gt;$AP$27,IF(AND(DE29&lt;$AQ$6,DF27&lt;$AQ$6),IF($AQ$6-SUM(DF11:DF27)&gt;DE29,DE29,$AQ$6-SUM(DF11:DF27)),$AQ$6-DF27),IF($AQ$6-SUM(DF11:DF27)&gt;DE29,DE29,IF(DE29=$AP$29,$AQ$6-SUM(DF11:DF27),0)))),0)</f>
        <v>0</v>
      </c>
      <c r="DG29" s="111">
        <f t="shared" ref="DG29" si="730">DE29-DF29</f>
        <v>0</v>
      </c>
      <c r="DH29" s="111">
        <f t="shared" ref="DH29" si="731">IF(GB29&gt;0,IF(AND(DG27=0,DH27=0),IF(DG29&lt;=$AQ$6,IF(SUM(DH11:DH27)&lt;&gt;$AQ$6,DG29,0),$AQ$6),IF(DG27&lt;&gt;$AP$27,IF(AND(DG29&lt;$AQ$6,DH27&lt;$AQ$6),IF($AQ$6-SUM(DH11:DH27)&gt;DG29,DG29,$AQ$6-SUM(DH11:DH27)),$AQ$6-DH27),IF($AQ$6-SUM(DH11:DH27)&gt;DG29,DG29,IF(DG29=$AP$29,$AQ$6-SUM(DH11:DH27),0)))),0)</f>
        <v>0</v>
      </c>
      <c r="DI29" s="111">
        <f t="shared" ref="DI29" si="732">DG29-DH29</f>
        <v>0</v>
      </c>
      <c r="DJ29" s="111">
        <f t="shared" ref="DJ29" si="733">IF(GD29&gt;0,IF(AND(DI27=0,DJ27=0),IF(DI29&lt;=$AQ$6,IF(SUM(DJ11:DJ27)&lt;&gt;$AQ$6,DI29,0),$AQ$6),IF(DI27&lt;&gt;$AP$27,IF(AND(DI29&lt;$AQ$6,DJ27&lt;$AQ$6),IF($AQ$6-SUM(DJ11:DJ27)&gt;DI29,DI29,$AQ$6-SUM(DJ11:DJ27)),$AQ$6-DJ27),IF($AQ$6-SUM(DJ11:DJ27)&gt;DI29,DI29,IF(DI29=$AP$29,$AQ$6-SUM(DJ11:DJ27),0)))),0)</f>
        <v>0</v>
      </c>
      <c r="DL29" s="111">
        <f>'KALENDER PENDIDIKAN'!B133</f>
        <v>0</v>
      </c>
      <c r="DM29" s="111"/>
      <c r="DN29" s="111">
        <f>'KALENDER PENDIDIKAN'!C133</f>
        <v>1</v>
      </c>
      <c r="DO29" s="111"/>
      <c r="DP29" s="111">
        <f>'KALENDER PENDIDIKAN'!D133</f>
        <v>1</v>
      </c>
      <c r="DQ29" s="111"/>
      <c r="DR29" s="111">
        <f>'KALENDER PENDIDIKAN'!E133</f>
        <v>1</v>
      </c>
      <c r="DS29" s="111"/>
      <c r="DT29" s="111">
        <f>'KALENDER PENDIDIKAN'!F133</f>
        <v>1</v>
      </c>
      <c r="DU29" s="111"/>
      <c r="DV29" s="111">
        <f>'KALENDER PENDIDIKAN'!G133</f>
        <v>0</v>
      </c>
      <c r="DW29" s="111"/>
      <c r="DX29" s="111">
        <f>'KALENDER PENDIDIKAN'!H133</f>
        <v>1</v>
      </c>
      <c r="DY29" s="111"/>
      <c r="DZ29" s="111">
        <f>'KALENDER PENDIDIKAN'!I133</f>
        <v>1</v>
      </c>
      <c r="EA29" s="111"/>
      <c r="EB29" s="111">
        <f>'KALENDER PENDIDIKAN'!J133</f>
        <v>1</v>
      </c>
      <c r="EC29" s="111"/>
      <c r="ED29" s="111">
        <f>'KALENDER PENDIDIKAN'!K133</f>
        <v>0</v>
      </c>
      <c r="EE29" s="111"/>
      <c r="EF29" s="111">
        <f>'KALENDER PENDIDIKAN'!L133</f>
        <v>0</v>
      </c>
      <c r="EG29" s="111"/>
      <c r="EH29" s="111">
        <f>'KALENDER PENDIDIKAN'!M133</f>
        <v>0</v>
      </c>
      <c r="EI29" s="111"/>
      <c r="EJ29" s="111">
        <f>'KALENDER PENDIDIKAN'!N133</f>
        <v>1</v>
      </c>
      <c r="EK29" s="111"/>
      <c r="EL29" s="111">
        <f>'KALENDER PENDIDIKAN'!O133</f>
        <v>1</v>
      </c>
      <c r="EM29" s="111"/>
      <c r="EN29" s="111">
        <f>'KALENDER PENDIDIKAN'!P133</f>
        <v>1</v>
      </c>
      <c r="EO29" s="111"/>
      <c r="EP29" s="111">
        <f>'KALENDER PENDIDIKAN'!Q133</f>
        <v>1</v>
      </c>
      <c r="EQ29" s="111"/>
      <c r="ER29" s="111">
        <f>'KALENDER PENDIDIKAN'!R133</f>
        <v>0</v>
      </c>
      <c r="ES29" s="111"/>
      <c r="ET29" s="111">
        <f>'KALENDER PENDIDIKAN'!S133</f>
        <v>0</v>
      </c>
      <c r="EU29" s="111"/>
      <c r="EV29" s="111">
        <f>'KALENDER PENDIDIKAN'!T133</f>
        <v>1</v>
      </c>
      <c r="EW29" s="111"/>
      <c r="EX29" s="111">
        <f>'KALENDER PENDIDIKAN'!U133</f>
        <v>1</v>
      </c>
      <c r="EY29" s="111"/>
      <c r="EZ29" s="111">
        <f>'KALENDER PENDIDIKAN'!V133</f>
        <v>1</v>
      </c>
      <c r="FA29" s="111"/>
      <c r="FB29" s="111">
        <f>'KALENDER PENDIDIKAN'!W133</f>
        <v>1</v>
      </c>
      <c r="FC29" s="111"/>
      <c r="FD29" s="111">
        <f>'KALENDER PENDIDIKAN'!X133</f>
        <v>1</v>
      </c>
      <c r="FE29" s="111"/>
      <c r="FF29" s="111">
        <f>'KALENDER PENDIDIKAN'!Y133</f>
        <v>0</v>
      </c>
      <c r="FG29" s="111"/>
      <c r="FH29" s="111">
        <f>'KALENDER PENDIDIKAN'!Z133</f>
        <v>0</v>
      </c>
      <c r="FI29" s="111"/>
      <c r="FJ29" s="111">
        <f>'KALENDER PENDIDIKAN'!AA133</f>
        <v>0</v>
      </c>
      <c r="FK29" s="111"/>
      <c r="FL29" s="111">
        <f>'KALENDER PENDIDIKAN'!AB133</f>
        <v>1</v>
      </c>
      <c r="FM29" s="111"/>
      <c r="FN29" s="111">
        <f>'KALENDER PENDIDIKAN'!AC133</f>
        <v>0</v>
      </c>
      <c r="FO29" s="111"/>
      <c r="FP29" s="111">
        <f>'KALENDER PENDIDIKAN'!AD133</f>
        <v>1</v>
      </c>
      <c r="FQ29" s="111"/>
      <c r="FR29" s="111">
        <f>'KALENDER PENDIDIKAN'!AE133</f>
        <v>0</v>
      </c>
      <c r="FS29" s="111"/>
      <c r="FT29" s="111">
        <f>'KALENDER PENDIDIKAN'!AF133</f>
        <v>1</v>
      </c>
      <c r="FU29" s="111"/>
      <c r="FV29" s="111">
        <f>'KALENDER PENDIDIKAN'!AG133</f>
        <v>0</v>
      </c>
      <c r="FW29" s="111"/>
      <c r="FX29" s="111">
        <f>'KALENDER PENDIDIKAN'!AH133</f>
        <v>0</v>
      </c>
      <c r="FY29" s="111"/>
      <c r="FZ29" s="111">
        <f>'KALENDER PENDIDIKAN'!AI133</f>
        <v>0</v>
      </c>
      <c r="GA29" s="111"/>
      <c r="GB29" s="111">
        <f>'KALENDER PENDIDIKAN'!AJ133</f>
        <v>0</v>
      </c>
      <c r="GC29" s="111"/>
      <c r="GD29" s="111">
        <f>'KALENDER PENDIDIKAN'!AK133</f>
        <v>0</v>
      </c>
      <c r="GE29" s="111"/>
      <c r="GF29" s="111">
        <v>19</v>
      </c>
      <c r="GH29" s="103" t="str">
        <f t="shared" si="177"/>
        <v>Hide</v>
      </c>
    </row>
    <row r="30" spans="1:190" hidden="1" x14ac:dyDescent="0.35">
      <c r="A30" s="118"/>
      <c r="B30" s="118"/>
      <c r="C30" s="118"/>
      <c r="D30" s="137" t="str">
        <f t="shared" si="70"/>
        <v/>
      </c>
      <c r="E30" s="137" t="str">
        <f t="shared" si="71"/>
        <v/>
      </c>
      <c r="F30" s="137" t="str">
        <f t="shared" si="72"/>
        <v/>
      </c>
      <c r="G30" s="137" t="str">
        <f t="shared" si="73"/>
        <v/>
      </c>
      <c r="H30" s="137" t="str">
        <f t="shared" si="74"/>
        <v/>
      </c>
      <c r="I30" s="137" t="str">
        <f t="shared" si="75"/>
        <v/>
      </c>
      <c r="J30" s="137" t="str">
        <f t="shared" si="76"/>
        <v/>
      </c>
      <c r="K30" s="137" t="str">
        <f t="shared" si="77"/>
        <v/>
      </c>
      <c r="L30" s="137" t="str">
        <f t="shared" si="78"/>
        <v/>
      </c>
      <c r="M30" s="137" t="str">
        <f t="shared" si="79"/>
        <v/>
      </c>
      <c r="N30" s="137" t="str">
        <f t="shared" si="80"/>
        <v/>
      </c>
      <c r="O30" s="137" t="str">
        <f t="shared" si="81"/>
        <v/>
      </c>
      <c r="P30" s="137" t="str">
        <f t="shared" si="82"/>
        <v/>
      </c>
      <c r="Q30" s="137" t="str">
        <f t="shared" si="83"/>
        <v/>
      </c>
      <c r="R30" s="137" t="str">
        <f t="shared" si="84"/>
        <v/>
      </c>
      <c r="S30" s="137" t="str">
        <f t="shared" si="85"/>
        <v/>
      </c>
      <c r="T30" s="137" t="str">
        <f t="shared" si="86"/>
        <v/>
      </c>
      <c r="U30" s="137" t="str">
        <f t="shared" si="87"/>
        <v/>
      </c>
      <c r="V30" s="137" t="str">
        <f t="shared" si="88"/>
        <v/>
      </c>
      <c r="W30" s="137" t="str">
        <f t="shared" si="89"/>
        <v/>
      </c>
      <c r="X30" s="137" t="str">
        <f t="shared" si="90"/>
        <v/>
      </c>
      <c r="Y30" s="137" t="str">
        <f t="shared" si="91"/>
        <v/>
      </c>
      <c r="Z30" s="137" t="str">
        <f t="shared" si="92"/>
        <v/>
      </c>
      <c r="AA30" s="137" t="str">
        <f t="shared" si="93"/>
        <v/>
      </c>
      <c r="AB30" s="137" t="str">
        <f t="shared" si="94"/>
        <v/>
      </c>
      <c r="AC30" s="137" t="str">
        <f t="shared" si="95"/>
        <v/>
      </c>
      <c r="AD30" s="137" t="str">
        <f t="shared" si="96"/>
        <v/>
      </c>
      <c r="AE30" s="137" t="str">
        <f t="shared" si="97"/>
        <v/>
      </c>
      <c r="AF30" s="137" t="str">
        <f t="shared" si="98"/>
        <v/>
      </c>
      <c r="AG30" s="137" t="str">
        <f t="shared" si="99"/>
        <v/>
      </c>
      <c r="AH30" s="137" t="str">
        <f t="shared" si="100"/>
        <v/>
      </c>
      <c r="AI30" s="137" t="str">
        <f t="shared" si="101"/>
        <v/>
      </c>
      <c r="AJ30" s="137" t="str">
        <f t="shared" si="102"/>
        <v/>
      </c>
      <c r="AK30" s="137" t="str">
        <f t="shared" si="103"/>
        <v/>
      </c>
      <c r="AL30" s="137" t="str">
        <f t="shared" si="104"/>
        <v/>
      </c>
      <c r="AM30" s="137" t="str">
        <f t="shared" si="105"/>
        <v/>
      </c>
      <c r="AN30" s="41"/>
      <c r="AO30" s="21"/>
      <c r="AQ30" s="111"/>
      <c r="AR30" s="111"/>
      <c r="AS30" s="111"/>
      <c r="AT30" s="111"/>
      <c r="AU30" s="111"/>
      <c r="AV30" s="111"/>
      <c r="AW30" s="111"/>
      <c r="AX30" s="111"/>
      <c r="AY30" s="111"/>
      <c r="AZ30" s="111"/>
      <c r="BA30" s="111"/>
      <c r="BB30" s="111"/>
      <c r="BC30" s="111"/>
      <c r="BD30" s="111"/>
      <c r="BE30" s="111"/>
      <c r="BF30" s="111"/>
      <c r="BG30" s="111"/>
      <c r="BH30" s="111"/>
      <c r="BI30" s="111"/>
      <c r="BJ30" s="111"/>
      <c r="BK30" s="111"/>
      <c r="BL30" s="111"/>
      <c r="BM30" s="111"/>
      <c r="BN30" s="111"/>
      <c r="BO30" s="111"/>
      <c r="BP30" s="111"/>
      <c r="BQ30" s="111"/>
      <c r="BR30" s="111"/>
      <c r="BS30" s="111"/>
      <c r="BT30" s="111"/>
      <c r="BU30" s="111"/>
      <c r="BV30" s="111"/>
      <c r="BW30" s="111"/>
      <c r="BX30" s="111"/>
      <c r="BY30" s="111"/>
      <c r="BZ30" s="111"/>
      <c r="CA30" s="111"/>
      <c r="CB30" s="111"/>
      <c r="CC30" s="111"/>
      <c r="CD30" s="111"/>
      <c r="CE30" s="111"/>
      <c r="CF30" s="111"/>
      <c r="CG30" s="111"/>
      <c r="CH30" s="111"/>
      <c r="CI30" s="111"/>
      <c r="CJ30" s="111"/>
      <c r="CK30" s="111"/>
      <c r="CL30" s="111"/>
      <c r="CM30" s="111"/>
      <c r="CN30" s="111"/>
      <c r="CO30" s="111"/>
      <c r="CP30" s="111"/>
      <c r="CQ30" s="111"/>
      <c r="CR30" s="111"/>
      <c r="CS30" s="111"/>
      <c r="CT30" s="111"/>
      <c r="CU30" s="111"/>
      <c r="CV30" s="111"/>
      <c r="CW30" s="111"/>
      <c r="CX30" s="111"/>
      <c r="CY30" s="111"/>
      <c r="CZ30" s="111"/>
      <c r="DA30" s="111"/>
      <c r="DB30" s="111"/>
      <c r="DC30" s="111"/>
      <c r="DD30" s="111"/>
      <c r="DE30" s="111"/>
      <c r="DF30" s="111"/>
      <c r="DG30" s="111"/>
      <c r="DH30" s="111"/>
      <c r="DI30" s="111"/>
      <c r="DJ30" s="111"/>
      <c r="DL30" s="111">
        <f>'KALENDER PENDIDIKAN'!B134</f>
        <v>0</v>
      </c>
      <c r="DM30" s="111"/>
      <c r="DN30" s="111">
        <f>'KALENDER PENDIDIKAN'!C134</f>
        <v>1</v>
      </c>
      <c r="DO30" s="111"/>
      <c r="DP30" s="111">
        <f>'KALENDER PENDIDIKAN'!D134</f>
        <v>1</v>
      </c>
      <c r="DQ30" s="111"/>
      <c r="DR30" s="111">
        <f>'KALENDER PENDIDIKAN'!E134</f>
        <v>1</v>
      </c>
      <c r="DS30" s="111"/>
      <c r="DT30" s="111">
        <f>'KALENDER PENDIDIKAN'!F134</f>
        <v>1</v>
      </c>
      <c r="DU30" s="111"/>
      <c r="DV30" s="111">
        <f>'KALENDER PENDIDIKAN'!G134</f>
        <v>0</v>
      </c>
      <c r="DW30" s="111"/>
      <c r="DX30" s="111">
        <f>'KALENDER PENDIDIKAN'!H134</f>
        <v>1</v>
      </c>
      <c r="DY30" s="111"/>
      <c r="DZ30" s="111">
        <f>'KALENDER PENDIDIKAN'!I134</f>
        <v>1</v>
      </c>
      <c r="EA30" s="111"/>
      <c r="EB30" s="111">
        <f>'KALENDER PENDIDIKAN'!J134</f>
        <v>1</v>
      </c>
      <c r="EC30" s="111"/>
      <c r="ED30" s="111">
        <f>'KALENDER PENDIDIKAN'!K134</f>
        <v>0</v>
      </c>
      <c r="EE30" s="111"/>
      <c r="EF30" s="111">
        <f>'KALENDER PENDIDIKAN'!L134</f>
        <v>0</v>
      </c>
      <c r="EG30" s="111"/>
      <c r="EH30" s="111">
        <f>'KALENDER PENDIDIKAN'!M134</f>
        <v>0</v>
      </c>
      <c r="EI30" s="111"/>
      <c r="EJ30" s="111">
        <f>'KALENDER PENDIDIKAN'!N134</f>
        <v>1</v>
      </c>
      <c r="EK30" s="111"/>
      <c r="EL30" s="111">
        <f>'KALENDER PENDIDIKAN'!O134</f>
        <v>1</v>
      </c>
      <c r="EM30" s="111"/>
      <c r="EN30" s="111">
        <f>'KALENDER PENDIDIKAN'!P134</f>
        <v>1</v>
      </c>
      <c r="EO30" s="111"/>
      <c r="EP30" s="111">
        <f>'KALENDER PENDIDIKAN'!Q134</f>
        <v>1</v>
      </c>
      <c r="EQ30" s="111"/>
      <c r="ER30" s="111">
        <f>'KALENDER PENDIDIKAN'!R134</f>
        <v>0</v>
      </c>
      <c r="ES30" s="111"/>
      <c r="ET30" s="111">
        <f>'KALENDER PENDIDIKAN'!S134</f>
        <v>0</v>
      </c>
      <c r="EU30" s="111"/>
      <c r="EV30" s="111">
        <f>'KALENDER PENDIDIKAN'!T134</f>
        <v>1</v>
      </c>
      <c r="EW30" s="111"/>
      <c r="EX30" s="111">
        <f>'KALENDER PENDIDIKAN'!U134</f>
        <v>1</v>
      </c>
      <c r="EY30" s="111"/>
      <c r="EZ30" s="111">
        <f>'KALENDER PENDIDIKAN'!V134</f>
        <v>1</v>
      </c>
      <c r="FA30" s="111"/>
      <c r="FB30" s="111">
        <f>'KALENDER PENDIDIKAN'!W134</f>
        <v>1</v>
      </c>
      <c r="FC30" s="111"/>
      <c r="FD30" s="111">
        <f>'KALENDER PENDIDIKAN'!X134</f>
        <v>1</v>
      </c>
      <c r="FE30" s="111"/>
      <c r="FF30" s="111">
        <f>'KALENDER PENDIDIKAN'!Y134</f>
        <v>0</v>
      </c>
      <c r="FG30" s="111"/>
      <c r="FH30" s="111">
        <f>'KALENDER PENDIDIKAN'!Z134</f>
        <v>0</v>
      </c>
      <c r="FI30" s="111"/>
      <c r="FJ30" s="111">
        <f>'KALENDER PENDIDIKAN'!AA134</f>
        <v>0</v>
      </c>
      <c r="FK30" s="111"/>
      <c r="FL30" s="111">
        <f>'KALENDER PENDIDIKAN'!AB134</f>
        <v>1</v>
      </c>
      <c r="FM30" s="111"/>
      <c r="FN30" s="111">
        <f>'KALENDER PENDIDIKAN'!AC134</f>
        <v>0</v>
      </c>
      <c r="FO30" s="111"/>
      <c r="FP30" s="111">
        <f>'KALENDER PENDIDIKAN'!AD134</f>
        <v>1</v>
      </c>
      <c r="FQ30" s="111"/>
      <c r="FR30" s="111">
        <f>'KALENDER PENDIDIKAN'!AE134</f>
        <v>0</v>
      </c>
      <c r="FS30" s="111"/>
      <c r="FT30" s="111">
        <f>'KALENDER PENDIDIKAN'!AF134</f>
        <v>1</v>
      </c>
      <c r="FU30" s="111"/>
      <c r="FV30" s="111">
        <f>'KALENDER PENDIDIKAN'!AG134</f>
        <v>0</v>
      </c>
      <c r="FW30" s="111"/>
      <c r="FX30" s="111">
        <f>'KALENDER PENDIDIKAN'!AH134</f>
        <v>0</v>
      </c>
      <c r="FY30" s="111"/>
      <c r="FZ30" s="111">
        <f>'KALENDER PENDIDIKAN'!AI134</f>
        <v>0</v>
      </c>
      <c r="GA30" s="111"/>
      <c r="GB30" s="111">
        <f>'KALENDER PENDIDIKAN'!AJ134</f>
        <v>0</v>
      </c>
      <c r="GC30" s="111"/>
      <c r="GD30" s="111">
        <f>'KALENDER PENDIDIKAN'!AK134</f>
        <v>0</v>
      </c>
      <c r="GE30" s="111"/>
      <c r="GF30" s="111">
        <v>20</v>
      </c>
      <c r="GH30" s="103" t="str">
        <f t="shared" si="177"/>
        <v>Hide</v>
      </c>
    </row>
    <row r="31" spans="1:190" hidden="1" x14ac:dyDescent="0.35">
      <c r="A31" s="118" t="str">
        <f>PROTA!C58</f>
        <v/>
      </c>
      <c r="B31" s="118">
        <f>PROTA!C59</f>
        <v>0</v>
      </c>
      <c r="C31" s="118" t="str">
        <f>PROTA!E58</f>
        <v/>
      </c>
      <c r="D31" s="137" t="str">
        <f t="shared" si="70"/>
        <v/>
      </c>
      <c r="E31" s="137" t="str">
        <f t="shared" si="71"/>
        <v/>
      </c>
      <c r="F31" s="137" t="str">
        <f t="shared" si="72"/>
        <v/>
      </c>
      <c r="G31" s="137" t="str">
        <f t="shared" si="73"/>
        <v/>
      </c>
      <c r="H31" s="137" t="str">
        <f t="shared" si="74"/>
        <v/>
      </c>
      <c r="I31" s="137" t="str">
        <f t="shared" si="75"/>
        <v/>
      </c>
      <c r="J31" s="137" t="str">
        <f t="shared" si="76"/>
        <v/>
      </c>
      <c r="K31" s="137" t="str">
        <f t="shared" si="77"/>
        <v/>
      </c>
      <c r="L31" s="137" t="str">
        <f t="shared" si="78"/>
        <v/>
      </c>
      <c r="M31" s="137" t="str">
        <f t="shared" si="79"/>
        <v/>
      </c>
      <c r="N31" s="137" t="str">
        <f t="shared" si="80"/>
        <v/>
      </c>
      <c r="O31" s="137" t="str">
        <f t="shared" si="81"/>
        <v/>
      </c>
      <c r="P31" s="137" t="str">
        <f t="shared" si="82"/>
        <v/>
      </c>
      <c r="Q31" s="137" t="str">
        <f t="shared" si="83"/>
        <v/>
      </c>
      <c r="R31" s="137" t="str">
        <f t="shared" si="84"/>
        <v/>
      </c>
      <c r="S31" s="137" t="str">
        <f t="shared" si="85"/>
        <v/>
      </c>
      <c r="T31" s="137" t="str">
        <f t="shared" si="86"/>
        <v/>
      </c>
      <c r="U31" s="137" t="str">
        <f t="shared" si="87"/>
        <v/>
      </c>
      <c r="V31" s="137" t="str">
        <f t="shared" si="88"/>
        <v/>
      </c>
      <c r="W31" s="137" t="str">
        <f t="shared" si="89"/>
        <v/>
      </c>
      <c r="X31" s="137" t="str">
        <f t="shared" si="90"/>
        <v/>
      </c>
      <c r="Y31" s="137" t="str">
        <f t="shared" si="91"/>
        <v/>
      </c>
      <c r="Z31" s="137" t="str">
        <f t="shared" si="92"/>
        <v/>
      </c>
      <c r="AA31" s="137" t="str">
        <f t="shared" si="93"/>
        <v/>
      </c>
      <c r="AB31" s="137" t="str">
        <f t="shared" si="94"/>
        <v/>
      </c>
      <c r="AC31" s="137" t="str">
        <f t="shared" si="95"/>
        <v/>
      </c>
      <c r="AD31" s="137" t="str">
        <f t="shared" si="96"/>
        <v/>
      </c>
      <c r="AE31" s="137" t="str">
        <f t="shared" si="97"/>
        <v/>
      </c>
      <c r="AF31" s="137" t="str">
        <f t="shared" si="98"/>
        <v/>
      </c>
      <c r="AG31" s="137" t="str">
        <f t="shared" si="99"/>
        <v/>
      </c>
      <c r="AH31" s="137" t="str">
        <f t="shared" si="100"/>
        <v/>
      </c>
      <c r="AI31" s="137" t="str">
        <f t="shared" si="101"/>
        <v/>
      </c>
      <c r="AJ31" s="137" t="str">
        <f t="shared" si="102"/>
        <v/>
      </c>
      <c r="AK31" s="137" t="str">
        <f t="shared" si="103"/>
        <v/>
      </c>
      <c r="AL31" s="137" t="str">
        <f t="shared" si="104"/>
        <v/>
      </c>
      <c r="AM31" s="137" t="str">
        <f t="shared" si="105"/>
        <v/>
      </c>
      <c r="AN31" s="41"/>
      <c r="AO31" s="21"/>
      <c r="AP31">
        <f>IF(C31="",0,C31)</f>
        <v>0</v>
      </c>
      <c r="AQ31" s="111">
        <f>IF(C31="",0,C31)</f>
        <v>0</v>
      </c>
      <c r="AR31" s="111">
        <f>IF(DL31&gt;0,IF(AND(AQ29=0,AR29=0),IF(AQ31&lt;=$AQ$6,IF(SUM(AR11:AR29)&lt;&gt;$AQ$6,AQ31,0),$AQ$6),IF(AQ29&lt;&gt;$AP$29,IF(AND(AQ31&lt;$AQ$6,AR29&lt;$AQ$6),IF($AQ$6-SUM(AR11:AR29)&gt;AQ31,AQ31,$AQ$6-SUM(AR11:AR29)),$AQ$6-AR29),IF($AQ$6-SUM(AR11:AR29)&gt;AQ31,AQ31,IF(AQ31=$AP$31,$AQ$6-SUM(AR11:AR29),0)))),0)</f>
        <v>0</v>
      </c>
      <c r="AS31" s="111">
        <f t="shared" si="422"/>
        <v>0</v>
      </c>
      <c r="AT31" s="111">
        <f t="shared" ref="AT31" si="734">IF(DN31&gt;0,IF(AND(AS29=0,AT29=0),IF(AS31&lt;=$AQ$6,IF(SUM(AT11:AT29)&lt;&gt;$AQ$6,AS31,0),$AQ$6),IF(AS29&lt;&gt;$AP$29,IF(AND(AS31&lt;$AQ$6,AT29&lt;$AQ$6),IF($AQ$6-SUM(AT11:AT29)&gt;AS31,AS31,$AQ$6-SUM(AT11:AT29)),$AQ$6-AT29),IF($AQ$6-SUM(AT11:AT29)&gt;AS31,AS31,IF(AS31=$AP$31,$AQ$6-SUM(AT11:AT29),0)))),0)</f>
        <v>0</v>
      </c>
      <c r="AU31" s="111">
        <f t="shared" ref="AU31" si="735">AS31-AT31</f>
        <v>0</v>
      </c>
      <c r="AV31" s="111">
        <f t="shared" ref="AV31" si="736">IF(DP31&gt;0,IF(AND(AU29=0,AV29=0),IF(AU31&lt;=$AQ$6,IF(SUM(AV11:AV29)&lt;&gt;$AQ$6,AU31,0),$AQ$6),IF(AU29&lt;&gt;$AP$29,IF(AND(AU31&lt;$AQ$6,AV29&lt;$AQ$6),IF($AQ$6-SUM(AV11:AV29)&gt;AU31,AU31,$AQ$6-SUM(AV11:AV29)),$AQ$6-AV29),IF($AQ$6-SUM(AV11:AV29)&gt;AU31,AU31,IF(AU31=$AP$31,$AQ$6-SUM(AV11:AV29),0)))),0)</f>
        <v>0</v>
      </c>
      <c r="AW31" s="111">
        <f t="shared" ref="AW31" si="737">AU31-AV31</f>
        <v>0</v>
      </c>
      <c r="AX31" s="111">
        <f t="shared" ref="AX31" si="738">IF(DR31&gt;0,IF(AND(AW29=0,AX29=0),IF(AW31&lt;=$AQ$6,IF(SUM(AX11:AX29)&lt;&gt;$AQ$6,AW31,0),$AQ$6),IF(AW29&lt;&gt;$AP$29,IF(AND(AW31&lt;$AQ$6,AX29&lt;$AQ$6),IF($AQ$6-SUM(AX11:AX29)&gt;AW31,AW31,$AQ$6-SUM(AX11:AX29)),$AQ$6-AX29),IF($AQ$6-SUM(AX11:AX29)&gt;AW31,AW31,IF(AW31=$AP$31,$AQ$6-SUM(AX11:AX29),0)))),0)</f>
        <v>0</v>
      </c>
      <c r="AY31" s="111">
        <f t="shared" ref="AY31" si="739">AW31-AX31</f>
        <v>0</v>
      </c>
      <c r="AZ31" s="111">
        <f t="shared" ref="AZ31" si="740">IF(DT31&gt;0,IF(AND(AY29=0,AZ29=0),IF(AY31&lt;=$AQ$6,IF(SUM(AZ11:AZ29)&lt;&gt;$AQ$6,AY31,0),$AQ$6),IF(AY29&lt;&gt;$AP$29,IF(AND(AY31&lt;$AQ$6,AZ29&lt;$AQ$6),IF($AQ$6-SUM(AZ11:AZ29)&gt;AY31,AY31,$AQ$6-SUM(AZ11:AZ29)),$AQ$6-AZ29),IF($AQ$6-SUM(AZ11:AZ29)&gt;AY31,AY31,IF(AY31=$AP$31,$AQ$6-SUM(AZ11:AZ29),0)))),0)</f>
        <v>0</v>
      </c>
      <c r="BA31" s="111">
        <f t="shared" ref="BA31" si="741">AY31-AZ31</f>
        <v>0</v>
      </c>
      <c r="BB31" s="111">
        <f t="shared" ref="BB31" si="742">IF(DV31&gt;0,IF(AND(BA29=0,BB29=0),IF(BA31&lt;=$AQ$6,IF(SUM(BB11:BB29)&lt;&gt;$AQ$6,BA31,0),$AQ$6),IF(BA29&lt;&gt;$AP$29,IF(AND(BA31&lt;$AQ$6,BB29&lt;$AQ$6),IF($AQ$6-SUM(BB11:BB29)&gt;BA31,BA31,$AQ$6-SUM(BB11:BB29)),$AQ$6-BB29),IF($AQ$6-SUM(BB11:BB29)&gt;BA31,BA31,IF(BA31=$AP$31,$AQ$6-SUM(BB11:BB29),0)))),0)</f>
        <v>0</v>
      </c>
      <c r="BC31" s="111">
        <f t="shared" ref="BC31" si="743">BA31-BB31</f>
        <v>0</v>
      </c>
      <c r="BD31" s="111">
        <f t="shared" ref="BD31" si="744">IF(DX31&gt;0,IF(AND(BC29=0,BD29=0),IF(BC31&lt;=$AQ$6,IF(SUM(BD11:BD29)&lt;&gt;$AQ$6,BC31,0),$AQ$6),IF(BC29&lt;&gt;$AP$29,IF(AND(BC31&lt;$AQ$6,BD29&lt;$AQ$6),IF($AQ$6-SUM(BD11:BD29)&gt;BC31,BC31,$AQ$6-SUM(BD11:BD29)),$AQ$6-BD29),IF($AQ$6-SUM(BD11:BD29)&gt;BC31,BC31,IF(BC31=$AP$31,$AQ$6-SUM(BD11:BD29),0)))),0)</f>
        <v>0</v>
      </c>
      <c r="BE31" s="111">
        <f t="shared" ref="BE31" si="745">BC31-BD31</f>
        <v>0</v>
      </c>
      <c r="BF31" s="111">
        <f t="shared" ref="BF31" si="746">IF(DZ31&gt;0,IF(AND(BE29=0,BF29=0),IF(BE31&lt;=$AQ$6,IF(SUM(BF11:BF29)&lt;&gt;$AQ$6,BE31,0),$AQ$6),IF(BE29&lt;&gt;$AP$29,IF(AND(BE31&lt;$AQ$6,BF29&lt;$AQ$6),IF($AQ$6-SUM(BF11:BF29)&gt;BE31,BE31,$AQ$6-SUM(BF11:BF29)),$AQ$6-BF29),IF($AQ$6-SUM(BF11:BF29)&gt;BE31,BE31,IF(BE31=$AP$31,$AQ$6-SUM(BF11:BF29),0)))),0)</f>
        <v>0</v>
      </c>
      <c r="BG31" s="111">
        <f t="shared" ref="BG31" si="747">BE31-BF31</f>
        <v>0</v>
      </c>
      <c r="BH31" s="111">
        <f t="shared" ref="BH31" si="748">IF(EB31&gt;0,IF(AND(BG29=0,BH29=0),IF(BG31&lt;=$AQ$6,IF(SUM(BH11:BH29)&lt;&gt;$AQ$6,BG31,0),$AQ$6),IF(BG29&lt;&gt;$AP$29,IF(AND(BG31&lt;$AQ$6,BH29&lt;$AQ$6),IF($AQ$6-SUM(BH11:BH29)&gt;BG31,BG31,$AQ$6-SUM(BH11:BH29)),$AQ$6-BH29),IF($AQ$6-SUM(BH11:BH29)&gt;BG31,BG31,IF(BG31=$AP$31,$AQ$6-SUM(BH11:BH29),0)))),0)</f>
        <v>0</v>
      </c>
      <c r="BI31" s="111">
        <f t="shared" ref="BI31" si="749">BG31-BH31</f>
        <v>0</v>
      </c>
      <c r="BJ31" s="111">
        <f t="shared" ref="BJ31" si="750">IF(ED31&gt;0,IF(AND(BI29=0,BJ29=0),IF(BI31&lt;=$AQ$6,IF(SUM(BJ11:BJ29)&lt;&gt;$AQ$6,BI31,0),$AQ$6),IF(BI29&lt;&gt;$AP$29,IF(AND(BI31&lt;$AQ$6,BJ29&lt;$AQ$6),IF($AQ$6-SUM(BJ11:BJ29)&gt;BI31,BI31,$AQ$6-SUM(BJ11:BJ29)),$AQ$6-BJ29),IF($AQ$6-SUM(BJ11:BJ29)&gt;BI31,BI31,IF(BI31=$AP$31,$AQ$6-SUM(BJ11:BJ29),0)))),0)</f>
        <v>0</v>
      </c>
      <c r="BK31" s="111">
        <f t="shared" ref="BK31" si="751">BI31-BJ31</f>
        <v>0</v>
      </c>
      <c r="BL31" s="111">
        <f t="shared" ref="BL31" si="752">IF(EF31&gt;0,IF(AND(BK29=0,BL29=0),IF(BK31&lt;=$AQ$6,IF(SUM(BL11:BL29)&lt;&gt;$AQ$6,BK31,0),$AQ$6),IF(BK29&lt;&gt;$AP$29,IF(AND(BK31&lt;$AQ$6,BL29&lt;$AQ$6),IF($AQ$6-SUM(BL11:BL29)&gt;BK31,BK31,$AQ$6-SUM(BL11:BL29)),$AQ$6-BL29),IF($AQ$6-SUM(BL11:BL29)&gt;BK31,BK31,IF(BK31=$AP$31,$AQ$6-SUM(BL11:BL29),0)))),0)</f>
        <v>0</v>
      </c>
      <c r="BM31" s="111">
        <f t="shared" ref="BM31" si="753">BK31-BL31</f>
        <v>0</v>
      </c>
      <c r="BN31" s="111">
        <f t="shared" ref="BN31" si="754">IF(EH31&gt;0,IF(AND(BM29=0,BN29=0),IF(BM31&lt;=$AQ$6,IF(SUM(BN11:BN29)&lt;&gt;$AQ$6,BM31,0),$AQ$6),IF(BM29&lt;&gt;$AP$29,IF(AND(BM31&lt;$AQ$6,BN29&lt;$AQ$6),IF($AQ$6-SUM(BN11:BN29)&gt;BM31,BM31,$AQ$6-SUM(BN11:BN29)),$AQ$6-BN29),IF($AQ$6-SUM(BN11:BN29)&gt;BM31,BM31,IF(BM31=$AP$31,$AQ$6-SUM(BN11:BN29),0)))),0)</f>
        <v>0</v>
      </c>
      <c r="BO31" s="111">
        <f t="shared" ref="BO31" si="755">BM31-BN31</f>
        <v>0</v>
      </c>
      <c r="BP31" s="111">
        <f t="shared" ref="BP31" si="756">IF(EJ31&gt;0,IF(AND(BO29=0,BP29=0),IF(BO31&lt;=$AQ$6,IF(SUM(BP11:BP29)&lt;&gt;$AQ$6,BO31,0),$AQ$6),IF(BO29&lt;&gt;$AP$29,IF(AND(BO31&lt;$AQ$6,BP29&lt;$AQ$6),IF($AQ$6-SUM(BP11:BP29)&gt;BO31,BO31,$AQ$6-SUM(BP11:BP29)),$AQ$6-BP29),IF($AQ$6-SUM(BP11:BP29)&gt;BO31,BO31,IF(BO31=$AP$31,$AQ$6-SUM(BP11:BP29),0)))),0)</f>
        <v>0</v>
      </c>
      <c r="BQ31" s="111">
        <f t="shared" ref="BQ31" si="757">BO31-BP31</f>
        <v>0</v>
      </c>
      <c r="BR31" s="111">
        <f t="shared" ref="BR31" si="758">IF(EL31&gt;0,IF(AND(BQ29=0,BR29=0),IF(BQ31&lt;=$AQ$6,IF(SUM(BR11:BR29)&lt;&gt;$AQ$6,BQ31,0),$AQ$6),IF(BQ29&lt;&gt;$AP$29,IF(AND(BQ31&lt;$AQ$6,BR29&lt;$AQ$6),IF($AQ$6-SUM(BR11:BR29)&gt;BQ31,BQ31,$AQ$6-SUM(BR11:BR29)),$AQ$6-BR29),IF($AQ$6-SUM(BR11:BR29)&gt;BQ31,BQ31,IF(BQ31=$AP$31,$AQ$6-SUM(BR11:BR29),0)))),0)</f>
        <v>0</v>
      </c>
      <c r="BS31" s="111">
        <f t="shared" ref="BS31" si="759">BQ31-BR31</f>
        <v>0</v>
      </c>
      <c r="BT31" s="111">
        <f t="shared" ref="BT31" si="760">IF(EN31&gt;0,IF(AND(BS29=0,BT29=0),IF(BS31&lt;=$AQ$6,IF(SUM(BT11:BT29)&lt;&gt;$AQ$6,BS31,0),$AQ$6),IF(BS29&lt;&gt;$AP$29,IF(AND(BS31&lt;$AQ$6,BT29&lt;$AQ$6),IF($AQ$6-SUM(BT11:BT29)&gt;BS31,BS31,$AQ$6-SUM(BT11:BT29)),$AQ$6-BT29),IF($AQ$6-SUM(BT11:BT29)&gt;BS31,BS31,IF(BS31=$AP$31,$AQ$6-SUM(BT11:BT29),0)))),0)</f>
        <v>0</v>
      </c>
      <c r="BU31" s="111">
        <f t="shared" ref="BU31" si="761">BS31-BT31</f>
        <v>0</v>
      </c>
      <c r="BV31" s="111">
        <f t="shared" ref="BV31" si="762">IF(EP31&gt;0,IF(AND(BU29=0,BV29=0),IF(BU31&lt;=$AQ$6,IF(SUM(BV11:BV29)&lt;&gt;$AQ$6,BU31,0),$AQ$6),IF(BU29&lt;&gt;$AP$29,IF(AND(BU31&lt;$AQ$6,BV29&lt;$AQ$6),IF($AQ$6-SUM(BV11:BV29)&gt;BU31,BU31,$AQ$6-SUM(BV11:BV29)),$AQ$6-BV29),IF($AQ$6-SUM(BV11:BV29)&gt;BU31,BU31,IF(BU31=$AP$31,$AQ$6-SUM(BV11:BV29),0)))),0)</f>
        <v>0</v>
      </c>
      <c r="BW31" s="111">
        <f t="shared" ref="BW31" si="763">BU31-BV31</f>
        <v>0</v>
      </c>
      <c r="BX31" s="111">
        <f t="shared" ref="BX31" si="764">IF(ER31&gt;0,IF(AND(BW29=0,BX29=0),IF(BW31&lt;=$AQ$6,IF(SUM(BX11:BX29)&lt;&gt;$AQ$6,BW31,0),$AQ$6),IF(BW29&lt;&gt;$AP$29,IF(AND(BW31&lt;$AQ$6,BX29&lt;$AQ$6),IF($AQ$6-SUM(BX11:BX29)&gt;BW31,BW31,$AQ$6-SUM(BX11:BX29)),$AQ$6-BX29),IF($AQ$6-SUM(BX11:BX29)&gt;BW31,BW31,IF(BW31=$AP$31,$AQ$6-SUM(BX11:BX29),0)))),0)</f>
        <v>0</v>
      </c>
      <c r="BY31" s="111">
        <f t="shared" ref="BY31" si="765">BW31-BX31</f>
        <v>0</v>
      </c>
      <c r="BZ31" s="111">
        <f t="shared" ref="BZ31" si="766">IF(ET31&gt;0,IF(AND(BY29=0,BZ29=0),IF(BY31&lt;=$AQ$6,IF(SUM(BZ11:BZ29)&lt;&gt;$AQ$6,BY31,0),$AQ$6),IF(BY29&lt;&gt;$AP$29,IF(AND(BY31&lt;$AQ$6,BZ29&lt;$AQ$6),IF($AQ$6-SUM(BZ11:BZ29)&gt;BY31,BY31,$AQ$6-SUM(BZ11:BZ29)),$AQ$6-BZ29),IF($AQ$6-SUM(BZ11:BZ29)&gt;BY31,BY31,IF(BY31=$AP$31,$AQ$6-SUM(BZ11:BZ29),0)))),0)</f>
        <v>0</v>
      </c>
      <c r="CA31" s="111">
        <f t="shared" ref="CA31" si="767">BY31-BZ31</f>
        <v>0</v>
      </c>
      <c r="CB31" s="111">
        <f t="shared" ref="CB31" si="768">IF(EV31&gt;0,IF(AND(CA29=0,CB29=0),IF(CA31&lt;=$AQ$6,IF(SUM(CB11:CB29)&lt;&gt;$AQ$6,CA31,0),$AQ$6),IF(CA29&lt;&gt;$AP$29,IF(AND(CA31&lt;$AQ$6,CB29&lt;$AQ$6),IF($AQ$6-SUM(CB11:CB29)&gt;CA31,CA31,$AQ$6-SUM(CB11:CB29)),$AQ$6-CB29),IF($AQ$6-SUM(CB11:CB29)&gt;CA31,CA31,IF(CA31=$AP$31,$AQ$6-SUM(CB11:CB29),0)))),0)</f>
        <v>0</v>
      </c>
      <c r="CC31" s="111">
        <f t="shared" ref="CC31" si="769">CA31-CB31</f>
        <v>0</v>
      </c>
      <c r="CD31" s="111">
        <f t="shared" ref="CD31" si="770">IF(EX31&gt;0,IF(AND(CC29=0,CD29=0),IF(CC31&lt;=$AQ$6,IF(SUM(CD11:CD29)&lt;&gt;$AQ$6,CC31,0),$AQ$6),IF(CC29&lt;&gt;$AP$29,IF(AND(CC31&lt;$AQ$6,CD29&lt;$AQ$6),IF($AQ$6-SUM(CD11:CD29)&gt;CC31,CC31,$AQ$6-SUM(CD11:CD29)),$AQ$6-CD29),IF($AQ$6-SUM(CD11:CD29)&gt;CC31,CC31,IF(CC31=$AP$31,$AQ$6-SUM(CD11:CD29),0)))),0)</f>
        <v>0</v>
      </c>
      <c r="CE31" s="111">
        <f t="shared" ref="CE31" si="771">CC31-CD31</f>
        <v>0</v>
      </c>
      <c r="CF31" s="111">
        <f t="shared" ref="CF31" si="772">IF(EZ31&gt;0,IF(AND(CE29=0,CF29=0),IF(CE31&lt;=$AQ$6,IF(SUM(CF11:CF29)&lt;&gt;$AQ$6,CE31,0),$AQ$6),IF(CE29&lt;&gt;$AP$29,IF(AND(CE31&lt;$AQ$6,CF29&lt;$AQ$6),IF($AQ$6-SUM(CF11:CF29)&gt;CE31,CE31,$AQ$6-SUM(CF11:CF29)),$AQ$6-CF29),IF($AQ$6-SUM(CF11:CF29)&gt;CE31,CE31,IF(CE31=$AP$31,$AQ$6-SUM(CF11:CF29),0)))),0)</f>
        <v>0</v>
      </c>
      <c r="CG31" s="111">
        <f t="shared" ref="CG31" si="773">CE31-CF31</f>
        <v>0</v>
      </c>
      <c r="CH31" s="111">
        <f t="shared" ref="CH31" si="774">IF(FB31&gt;0,IF(AND(CG29=0,CH29=0),IF(CG31&lt;=$AQ$6,IF(SUM(CH11:CH29)&lt;&gt;$AQ$6,CG31,0),$AQ$6),IF(CG29&lt;&gt;$AP$29,IF(AND(CG31&lt;$AQ$6,CH29&lt;$AQ$6),IF($AQ$6-SUM(CH11:CH29)&gt;CG31,CG31,$AQ$6-SUM(CH11:CH29)),$AQ$6-CH29),IF($AQ$6-SUM(CH11:CH29)&gt;CG31,CG31,IF(CG31=$AP$31,$AQ$6-SUM(CH11:CH29),0)))),0)</f>
        <v>0</v>
      </c>
      <c r="CI31" s="111">
        <f t="shared" ref="CI31" si="775">CG31-CH31</f>
        <v>0</v>
      </c>
      <c r="CJ31" s="111">
        <f t="shared" ref="CJ31" si="776">IF(FD31&gt;0,IF(AND(CI29=0,CJ29=0),IF(CI31&lt;=$AQ$6,IF(SUM(CJ11:CJ29)&lt;&gt;$AQ$6,CI31,0),$AQ$6),IF(CI29&lt;&gt;$AP$29,IF(AND(CI31&lt;$AQ$6,CJ29&lt;$AQ$6),IF($AQ$6-SUM(CJ11:CJ29)&gt;CI31,CI31,$AQ$6-SUM(CJ11:CJ29)),$AQ$6-CJ29),IF($AQ$6-SUM(CJ11:CJ29)&gt;CI31,CI31,IF(CI31=$AP$31,$AQ$6-SUM(CJ11:CJ29),0)))),0)</f>
        <v>0</v>
      </c>
      <c r="CK31" s="111">
        <f t="shared" ref="CK31" si="777">CI31-CJ31</f>
        <v>0</v>
      </c>
      <c r="CL31" s="111">
        <f t="shared" ref="CL31" si="778">IF(FF31&gt;0,IF(AND(CK29=0,CL29=0),IF(CK31&lt;=$AQ$6,IF(SUM(CL11:CL29)&lt;&gt;$AQ$6,CK31,0),$AQ$6),IF(CK29&lt;&gt;$AP$29,IF(AND(CK31&lt;$AQ$6,CL29&lt;$AQ$6),IF($AQ$6-SUM(CL11:CL29)&gt;CK31,CK31,$AQ$6-SUM(CL11:CL29)),$AQ$6-CL29),IF($AQ$6-SUM(CL11:CL29)&gt;CK31,CK31,IF(CK31=$AP$31,$AQ$6-SUM(CL11:CL29),0)))),0)</f>
        <v>0</v>
      </c>
      <c r="CM31" s="111">
        <f t="shared" ref="CM31" si="779">CK31-CL31</f>
        <v>0</v>
      </c>
      <c r="CN31" s="111">
        <f t="shared" ref="CN31" si="780">IF(FH31&gt;0,IF(AND(CM29=0,CN29=0),IF(CM31&lt;=$AQ$6,IF(SUM(CN11:CN29)&lt;&gt;$AQ$6,CM31,0),$AQ$6),IF(CM29&lt;&gt;$AP$29,IF(AND(CM31&lt;$AQ$6,CN29&lt;$AQ$6),IF($AQ$6-SUM(CN11:CN29)&gt;CM31,CM31,$AQ$6-SUM(CN11:CN29)),$AQ$6-CN29),IF($AQ$6-SUM(CN11:CN29)&gt;CM31,CM31,IF(CM31=$AP$31,$AQ$6-SUM(CN11:CN29),0)))),0)</f>
        <v>0</v>
      </c>
      <c r="CO31" s="111">
        <f t="shared" ref="CO31" si="781">CM31-CN31</f>
        <v>0</v>
      </c>
      <c r="CP31" s="111">
        <f t="shared" ref="CP31" si="782">IF(FJ31&gt;0,IF(AND(CO29=0,CP29=0),IF(CO31&lt;=$AQ$6,IF(SUM(CP11:CP29)&lt;&gt;$AQ$6,CO31,0),$AQ$6),IF(CO29&lt;&gt;$AP$29,IF(AND(CO31&lt;$AQ$6,CP29&lt;$AQ$6),IF($AQ$6-SUM(CP11:CP29)&gt;CO31,CO31,$AQ$6-SUM(CP11:CP29)),$AQ$6-CP29),IF($AQ$6-SUM(CP11:CP29)&gt;CO31,CO31,IF(CO31=$AP$31,$AQ$6-SUM(CP11:CP29),0)))),0)</f>
        <v>0</v>
      </c>
      <c r="CQ31" s="111">
        <f t="shared" ref="CQ31" si="783">CO31-CP31</f>
        <v>0</v>
      </c>
      <c r="CR31" s="111">
        <f t="shared" ref="CR31" si="784">IF(FL31&gt;0,IF(AND(CQ29=0,CR29=0),IF(CQ31&lt;=$AQ$6,IF(SUM(CR11:CR29)&lt;&gt;$AQ$6,CQ31,0),$AQ$6),IF(CQ29&lt;&gt;$AP$29,IF(AND(CQ31&lt;$AQ$6,CR29&lt;$AQ$6),IF($AQ$6-SUM(CR11:CR29)&gt;CQ31,CQ31,$AQ$6-SUM(CR11:CR29)),$AQ$6-CR29),IF($AQ$6-SUM(CR11:CR29)&gt;CQ31,CQ31,IF(CQ31=$AP$31,$AQ$6-SUM(CR11:CR29),0)))),0)</f>
        <v>0</v>
      </c>
      <c r="CS31" s="111">
        <f t="shared" ref="CS31" si="785">CQ31-CR31</f>
        <v>0</v>
      </c>
      <c r="CT31" s="111">
        <f t="shared" ref="CT31" si="786">IF(FN31&gt;0,IF(AND(CS29=0,CT29=0),IF(CS31&lt;=$AQ$6,IF(SUM(CT11:CT29)&lt;&gt;$AQ$6,CS31,0),$AQ$6),IF(CS29&lt;&gt;$AP$29,IF(AND(CS31&lt;$AQ$6,CT29&lt;$AQ$6),IF($AQ$6-SUM(CT11:CT29)&gt;CS31,CS31,$AQ$6-SUM(CT11:CT29)),$AQ$6-CT29),IF($AQ$6-SUM(CT11:CT29)&gt;CS31,CS31,IF(CS31=$AP$31,$AQ$6-SUM(CT11:CT29),0)))),0)</f>
        <v>0</v>
      </c>
      <c r="CU31" s="111">
        <f t="shared" ref="CU31" si="787">CS31-CT31</f>
        <v>0</v>
      </c>
      <c r="CV31" s="111">
        <f t="shared" ref="CV31" si="788">IF(FP31&gt;0,IF(AND(CU29=0,CV29=0),IF(CU31&lt;=$AQ$6,IF(SUM(CV11:CV29)&lt;&gt;$AQ$6,CU31,0),$AQ$6),IF(CU29&lt;&gt;$AP$29,IF(AND(CU31&lt;$AQ$6,CV29&lt;$AQ$6),IF($AQ$6-SUM(CV11:CV29)&gt;CU31,CU31,$AQ$6-SUM(CV11:CV29)),$AQ$6-CV29),IF($AQ$6-SUM(CV11:CV29)&gt;CU31,CU31,IF(CU31=$AP$31,$AQ$6-SUM(CV11:CV29),0)))),0)</f>
        <v>0</v>
      </c>
      <c r="CW31" s="111">
        <f t="shared" ref="CW31" si="789">CU31-CV31</f>
        <v>0</v>
      </c>
      <c r="CX31" s="111">
        <f t="shared" ref="CX31" si="790">IF(FR31&gt;0,IF(AND(CW29=0,CX29=0),IF(CW31&lt;=$AQ$6,IF(SUM(CX11:CX29)&lt;&gt;$AQ$6,CW31,0),$AQ$6),IF(CW29&lt;&gt;$AP$29,IF(AND(CW31&lt;$AQ$6,CX29&lt;$AQ$6),IF($AQ$6-SUM(CX11:CX29)&gt;CW31,CW31,$AQ$6-SUM(CX11:CX29)),$AQ$6-CX29),IF($AQ$6-SUM(CX11:CX29)&gt;CW31,CW31,IF(CW31=$AP$31,$AQ$6-SUM(CX11:CX29),0)))),0)</f>
        <v>0</v>
      </c>
      <c r="CY31" s="111">
        <f t="shared" ref="CY31" si="791">CW31-CX31</f>
        <v>0</v>
      </c>
      <c r="CZ31" s="111">
        <f t="shared" ref="CZ31" si="792">IF(FT31&gt;0,IF(AND(CY29=0,CZ29=0),IF(CY31&lt;=$AQ$6,IF(SUM(CZ11:CZ29)&lt;&gt;$AQ$6,CY31,0),$AQ$6),IF(CY29&lt;&gt;$AP$29,IF(AND(CY31&lt;$AQ$6,CZ29&lt;$AQ$6),IF($AQ$6-SUM(CZ11:CZ29)&gt;CY31,CY31,$AQ$6-SUM(CZ11:CZ29)),$AQ$6-CZ29),IF($AQ$6-SUM(CZ11:CZ29)&gt;CY31,CY31,IF(CY31=$AP$31,$AQ$6-SUM(CZ11:CZ29),0)))),0)</f>
        <v>0</v>
      </c>
      <c r="DA31" s="111">
        <f t="shared" ref="DA31" si="793">CY31-CZ31</f>
        <v>0</v>
      </c>
      <c r="DB31" s="111">
        <f t="shared" ref="DB31" si="794">IF(FV31&gt;0,IF(AND(DA29=0,DB29=0),IF(DA31&lt;=$AQ$6,IF(SUM(DB11:DB29)&lt;&gt;$AQ$6,DA31,0),$AQ$6),IF(DA29&lt;&gt;$AP$29,IF(AND(DA31&lt;$AQ$6,DB29&lt;$AQ$6),IF($AQ$6-SUM(DB11:DB29)&gt;DA31,DA31,$AQ$6-SUM(DB11:DB29)),$AQ$6-DB29),IF($AQ$6-SUM(DB11:DB29)&gt;DA31,DA31,IF(DA31=$AP$31,$AQ$6-SUM(DB11:DB29),0)))),0)</f>
        <v>0</v>
      </c>
      <c r="DC31" s="111">
        <f t="shared" ref="DC31" si="795">DA31-DB31</f>
        <v>0</v>
      </c>
      <c r="DD31" s="111">
        <f t="shared" ref="DD31" si="796">IF(FX31&gt;0,IF(AND(DC29=0,DD29=0),IF(DC31&lt;=$AQ$6,IF(SUM(DD11:DD29)&lt;&gt;$AQ$6,DC31,0),$AQ$6),IF(DC29&lt;&gt;$AP$29,IF(AND(DC31&lt;$AQ$6,DD29&lt;$AQ$6),IF($AQ$6-SUM(DD11:DD29)&gt;DC31,DC31,$AQ$6-SUM(DD11:DD29)),$AQ$6-DD29),IF($AQ$6-SUM(DD11:DD29)&gt;DC31,DC31,IF(DC31=$AP$31,$AQ$6-SUM(DD11:DD29),0)))),0)</f>
        <v>0</v>
      </c>
      <c r="DE31" s="111">
        <f t="shared" ref="DE31" si="797">DC31-DD31</f>
        <v>0</v>
      </c>
      <c r="DF31" s="111">
        <f t="shared" ref="DF31" si="798">IF(FZ31&gt;0,IF(AND(DE29=0,DF29=0),IF(DE31&lt;=$AQ$6,IF(SUM(DF11:DF29)&lt;&gt;$AQ$6,DE31,0),$AQ$6),IF(DE29&lt;&gt;$AP$29,IF(AND(DE31&lt;$AQ$6,DF29&lt;$AQ$6),IF($AQ$6-SUM(DF11:DF29)&gt;DE31,DE31,$AQ$6-SUM(DF11:DF29)),$AQ$6-DF29),IF($AQ$6-SUM(DF11:DF29)&gt;DE31,DE31,IF(DE31=$AP$31,$AQ$6-SUM(DF11:DF29),0)))),0)</f>
        <v>0</v>
      </c>
      <c r="DG31" s="111">
        <f t="shared" ref="DG31" si="799">DE31-DF31</f>
        <v>0</v>
      </c>
      <c r="DH31" s="111">
        <f t="shared" ref="DH31" si="800">IF(GB31&gt;0,IF(AND(DG29=0,DH29=0),IF(DG31&lt;=$AQ$6,IF(SUM(DH11:DH29)&lt;&gt;$AQ$6,DG31,0),$AQ$6),IF(DG29&lt;&gt;$AP$29,IF(AND(DG31&lt;$AQ$6,DH29&lt;$AQ$6),IF($AQ$6-SUM(DH11:DH29)&gt;DG31,DG31,$AQ$6-SUM(DH11:DH29)),$AQ$6-DH29),IF($AQ$6-SUM(DH11:DH29)&gt;DG31,DG31,IF(DG31=$AP$31,$AQ$6-SUM(DH11:DH29),0)))),0)</f>
        <v>0</v>
      </c>
      <c r="DI31" s="111">
        <f t="shared" ref="DI31" si="801">DG31-DH31</f>
        <v>0</v>
      </c>
      <c r="DJ31" s="111">
        <f t="shared" ref="DJ31" si="802">IF(GD31&gt;0,IF(AND(DI29=0,DJ29=0),IF(DI31&lt;=$AQ$6,IF(SUM(DJ11:DJ29)&lt;&gt;$AQ$6,DI31,0),$AQ$6),IF(DI29&lt;&gt;$AP$29,IF(AND(DI31&lt;$AQ$6,DJ29&lt;$AQ$6),IF($AQ$6-SUM(DJ11:DJ29)&gt;DI31,DI31,$AQ$6-SUM(DJ11:DJ29)),$AQ$6-DJ29),IF($AQ$6-SUM(DJ11:DJ29)&gt;DI31,DI31,IF(DI31=$AP$31,$AQ$6-SUM(DJ11:DJ29),0)))),0)</f>
        <v>0</v>
      </c>
      <c r="DL31" s="111">
        <f>'KALENDER PENDIDIKAN'!B135</f>
        <v>0</v>
      </c>
      <c r="DM31" s="111"/>
      <c r="DN31" s="111">
        <f>'KALENDER PENDIDIKAN'!C135</f>
        <v>1</v>
      </c>
      <c r="DO31" s="111"/>
      <c r="DP31" s="111">
        <f>'KALENDER PENDIDIKAN'!D135</f>
        <v>1</v>
      </c>
      <c r="DQ31" s="111"/>
      <c r="DR31" s="111">
        <f>'KALENDER PENDIDIKAN'!E135</f>
        <v>1</v>
      </c>
      <c r="DS31" s="111"/>
      <c r="DT31" s="111">
        <f>'KALENDER PENDIDIKAN'!F135</f>
        <v>1</v>
      </c>
      <c r="DU31" s="111"/>
      <c r="DV31" s="111">
        <f>'KALENDER PENDIDIKAN'!G135</f>
        <v>0</v>
      </c>
      <c r="DW31" s="111"/>
      <c r="DX31" s="111">
        <f>'KALENDER PENDIDIKAN'!H135</f>
        <v>1</v>
      </c>
      <c r="DY31" s="111"/>
      <c r="DZ31" s="111">
        <f>'KALENDER PENDIDIKAN'!I135</f>
        <v>1</v>
      </c>
      <c r="EA31" s="111"/>
      <c r="EB31" s="111">
        <f>'KALENDER PENDIDIKAN'!J135</f>
        <v>1</v>
      </c>
      <c r="EC31" s="111"/>
      <c r="ED31" s="111">
        <f>'KALENDER PENDIDIKAN'!K135</f>
        <v>0</v>
      </c>
      <c r="EE31" s="111"/>
      <c r="EF31" s="111">
        <f>'KALENDER PENDIDIKAN'!L135</f>
        <v>0</v>
      </c>
      <c r="EG31" s="111"/>
      <c r="EH31" s="111">
        <f>'KALENDER PENDIDIKAN'!M135</f>
        <v>0</v>
      </c>
      <c r="EI31" s="111"/>
      <c r="EJ31" s="111">
        <f>'KALENDER PENDIDIKAN'!N135</f>
        <v>1</v>
      </c>
      <c r="EK31" s="111"/>
      <c r="EL31" s="111">
        <f>'KALENDER PENDIDIKAN'!O135</f>
        <v>1</v>
      </c>
      <c r="EM31" s="111"/>
      <c r="EN31" s="111">
        <f>'KALENDER PENDIDIKAN'!P135</f>
        <v>1</v>
      </c>
      <c r="EO31" s="111"/>
      <c r="EP31" s="111">
        <f>'KALENDER PENDIDIKAN'!Q135</f>
        <v>1</v>
      </c>
      <c r="EQ31" s="111"/>
      <c r="ER31" s="111">
        <f>'KALENDER PENDIDIKAN'!R135</f>
        <v>0</v>
      </c>
      <c r="ES31" s="111"/>
      <c r="ET31" s="111">
        <f>'KALENDER PENDIDIKAN'!S135</f>
        <v>0</v>
      </c>
      <c r="EU31" s="111"/>
      <c r="EV31" s="111">
        <f>'KALENDER PENDIDIKAN'!T135</f>
        <v>1</v>
      </c>
      <c r="EW31" s="111"/>
      <c r="EX31" s="111">
        <f>'KALENDER PENDIDIKAN'!U135</f>
        <v>1</v>
      </c>
      <c r="EY31" s="111"/>
      <c r="EZ31" s="111">
        <f>'KALENDER PENDIDIKAN'!V135</f>
        <v>1</v>
      </c>
      <c r="FA31" s="111"/>
      <c r="FB31" s="111">
        <f>'KALENDER PENDIDIKAN'!W135</f>
        <v>1</v>
      </c>
      <c r="FC31" s="111"/>
      <c r="FD31" s="111">
        <f>'KALENDER PENDIDIKAN'!X135</f>
        <v>1</v>
      </c>
      <c r="FE31" s="111"/>
      <c r="FF31" s="111">
        <f>'KALENDER PENDIDIKAN'!Y135</f>
        <v>0</v>
      </c>
      <c r="FG31" s="111"/>
      <c r="FH31" s="111">
        <f>'KALENDER PENDIDIKAN'!Z135</f>
        <v>0</v>
      </c>
      <c r="FI31" s="111"/>
      <c r="FJ31" s="111">
        <f>'KALENDER PENDIDIKAN'!AA135</f>
        <v>0</v>
      </c>
      <c r="FK31" s="111"/>
      <c r="FL31" s="111">
        <f>'KALENDER PENDIDIKAN'!AB135</f>
        <v>1</v>
      </c>
      <c r="FM31" s="111"/>
      <c r="FN31" s="111">
        <f>'KALENDER PENDIDIKAN'!AC135</f>
        <v>0</v>
      </c>
      <c r="FO31" s="111"/>
      <c r="FP31" s="111">
        <f>'KALENDER PENDIDIKAN'!AD135</f>
        <v>1</v>
      </c>
      <c r="FQ31" s="111"/>
      <c r="FR31" s="111">
        <f>'KALENDER PENDIDIKAN'!AE135</f>
        <v>0</v>
      </c>
      <c r="FS31" s="111"/>
      <c r="FT31" s="111">
        <f>'KALENDER PENDIDIKAN'!AF135</f>
        <v>1</v>
      </c>
      <c r="FU31" s="111"/>
      <c r="FV31" s="111">
        <f>'KALENDER PENDIDIKAN'!AG135</f>
        <v>0</v>
      </c>
      <c r="FW31" s="111"/>
      <c r="FX31" s="111">
        <f>'KALENDER PENDIDIKAN'!AH135</f>
        <v>0</v>
      </c>
      <c r="FY31" s="111"/>
      <c r="FZ31" s="111">
        <f>'KALENDER PENDIDIKAN'!AI135</f>
        <v>0</v>
      </c>
      <c r="GA31" s="111"/>
      <c r="GB31" s="111">
        <f>'KALENDER PENDIDIKAN'!AJ135</f>
        <v>0</v>
      </c>
      <c r="GC31" s="111"/>
      <c r="GD31" s="111">
        <f>'KALENDER PENDIDIKAN'!AK135</f>
        <v>0</v>
      </c>
      <c r="GE31" s="111"/>
      <c r="GF31" s="111">
        <v>21</v>
      </c>
      <c r="GH31" s="103" t="str">
        <f t="shared" si="177"/>
        <v>Hide</v>
      </c>
    </row>
    <row r="32" spans="1:190" hidden="1" x14ac:dyDescent="0.35">
      <c r="A32" s="118"/>
      <c r="B32" s="118"/>
      <c r="C32" s="118"/>
      <c r="D32" s="137" t="str">
        <f t="shared" si="70"/>
        <v/>
      </c>
      <c r="E32" s="137" t="str">
        <f t="shared" si="71"/>
        <v/>
      </c>
      <c r="F32" s="137" t="str">
        <f t="shared" si="72"/>
        <v/>
      </c>
      <c r="G32" s="137" t="str">
        <f t="shared" si="73"/>
        <v/>
      </c>
      <c r="H32" s="137" t="str">
        <f t="shared" si="74"/>
        <v/>
      </c>
      <c r="I32" s="137" t="str">
        <f t="shared" si="75"/>
        <v/>
      </c>
      <c r="J32" s="137" t="str">
        <f t="shared" si="76"/>
        <v/>
      </c>
      <c r="K32" s="137" t="str">
        <f t="shared" si="77"/>
        <v/>
      </c>
      <c r="L32" s="137" t="str">
        <f t="shared" si="78"/>
        <v/>
      </c>
      <c r="M32" s="137" t="str">
        <f t="shared" si="79"/>
        <v/>
      </c>
      <c r="N32" s="137" t="str">
        <f t="shared" si="80"/>
        <v/>
      </c>
      <c r="O32" s="137" t="str">
        <f t="shared" si="81"/>
        <v/>
      </c>
      <c r="P32" s="137" t="str">
        <f t="shared" si="82"/>
        <v/>
      </c>
      <c r="Q32" s="137" t="str">
        <f t="shared" si="83"/>
        <v/>
      </c>
      <c r="R32" s="137" t="str">
        <f t="shared" si="84"/>
        <v/>
      </c>
      <c r="S32" s="137" t="str">
        <f t="shared" si="85"/>
        <v/>
      </c>
      <c r="T32" s="137" t="str">
        <f t="shared" si="86"/>
        <v/>
      </c>
      <c r="U32" s="137" t="str">
        <f t="shared" si="87"/>
        <v/>
      </c>
      <c r="V32" s="137" t="str">
        <f t="shared" si="88"/>
        <v/>
      </c>
      <c r="W32" s="137" t="str">
        <f t="shared" si="89"/>
        <v/>
      </c>
      <c r="X32" s="137" t="str">
        <f t="shared" si="90"/>
        <v/>
      </c>
      <c r="Y32" s="137" t="str">
        <f t="shared" si="91"/>
        <v/>
      </c>
      <c r="Z32" s="137" t="str">
        <f t="shared" si="92"/>
        <v/>
      </c>
      <c r="AA32" s="137" t="str">
        <f t="shared" si="93"/>
        <v/>
      </c>
      <c r="AB32" s="137" t="str">
        <f t="shared" si="94"/>
        <v/>
      </c>
      <c r="AC32" s="137" t="str">
        <f t="shared" si="95"/>
        <v/>
      </c>
      <c r="AD32" s="137" t="str">
        <f t="shared" si="96"/>
        <v/>
      </c>
      <c r="AE32" s="137" t="str">
        <f t="shared" si="97"/>
        <v/>
      </c>
      <c r="AF32" s="137" t="str">
        <f t="shared" si="98"/>
        <v/>
      </c>
      <c r="AG32" s="137" t="str">
        <f t="shared" si="99"/>
        <v/>
      </c>
      <c r="AH32" s="137" t="str">
        <f t="shared" si="100"/>
        <v/>
      </c>
      <c r="AI32" s="137" t="str">
        <f t="shared" si="101"/>
        <v/>
      </c>
      <c r="AJ32" s="137" t="str">
        <f t="shared" si="102"/>
        <v/>
      </c>
      <c r="AK32" s="137" t="str">
        <f t="shared" si="103"/>
        <v/>
      </c>
      <c r="AL32" s="137" t="str">
        <f t="shared" si="104"/>
        <v/>
      </c>
      <c r="AM32" s="137" t="str">
        <f t="shared" si="105"/>
        <v/>
      </c>
      <c r="AN32" s="41"/>
      <c r="AO32" s="21"/>
      <c r="AQ32" s="111"/>
      <c r="AR32" s="111"/>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11"/>
      <c r="BV32" s="111"/>
      <c r="BW32" s="111"/>
      <c r="BX32" s="111"/>
      <c r="BY32" s="111"/>
      <c r="BZ32" s="111"/>
      <c r="CA32" s="111"/>
      <c r="CB32" s="111"/>
      <c r="CC32" s="111"/>
      <c r="CD32" s="111"/>
      <c r="CE32" s="111"/>
      <c r="CF32" s="111"/>
      <c r="CG32" s="111"/>
      <c r="CH32" s="111"/>
      <c r="CI32" s="111"/>
      <c r="CJ32" s="111"/>
      <c r="CK32" s="111"/>
      <c r="CL32" s="111"/>
      <c r="CM32" s="111"/>
      <c r="CN32" s="111"/>
      <c r="CO32" s="111"/>
      <c r="CP32" s="111"/>
      <c r="CQ32" s="111"/>
      <c r="CR32" s="111"/>
      <c r="CS32" s="111"/>
      <c r="CT32" s="111"/>
      <c r="CU32" s="111"/>
      <c r="CV32" s="111"/>
      <c r="CW32" s="111"/>
      <c r="CX32" s="111"/>
      <c r="CY32" s="111"/>
      <c r="CZ32" s="111"/>
      <c r="DA32" s="111"/>
      <c r="DB32" s="111"/>
      <c r="DC32" s="111"/>
      <c r="DD32" s="111"/>
      <c r="DE32" s="111"/>
      <c r="DF32" s="111"/>
      <c r="DG32" s="111"/>
      <c r="DH32" s="111"/>
      <c r="DI32" s="111"/>
      <c r="DJ32" s="111"/>
      <c r="DL32" s="111">
        <f>'KALENDER PENDIDIKAN'!B136</f>
        <v>0</v>
      </c>
      <c r="DM32" s="111"/>
      <c r="DN32" s="111">
        <f>'KALENDER PENDIDIKAN'!C136</f>
        <v>1</v>
      </c>
      <c r="DO32" s="111"/>
      <c r="DP32" s="111">
        <f>'KALENDER PENDIDIKAN'!D136</f>
        <v>1</v>
      </c>
      <c r="DQ32" s="111"/>
      <c r="DR32" s="111">
        <f>'KALENDER PENDIDIKAN'!E136</f>
        <v>1</v>
      </c>
      <c r="DS32" s="111"/>
      <c r="DT32" s="111">
        <f>'KALENDER PENDIDIKAN'!F136</f>
        <v>1</v>
      </c>
      <c r="DU32" s="111"/>
      <c r="DV32" s="111">
        <f>'KALENDER PENDIDIKAN'!G136</f>
        <v>0</v>
      </c>
      <c r="DW32" s="111"/>
      <c r="DX32" s="111">
        <f>'KALENDER PENDIDIKAN'!H136</f>
        <v>1</v>
      </c>
      <c r="DY32" s="111"/>
      <c r="DZ32" s="111">
        <f>'KALENDER PENDIDIKAN'!I136</f>
        <v>1</v>
      </c>
      <c r="EA32" s="111"/>
      <c r="EB32" s="111">
        <f>'KALENDER PENDIDIKAN'!J136</f>
        <v>1</v>
      </c>
      <c r="EC32" s="111"/>
      <c r="ED32" s="111">
        <f>'KALENDER PENDIDIKAN'!K136</f>
        <v>0</v>
      </c>
      <c r="EE32" s="111"/>
      <c r="EF32" s="111">
        <f>'KALENDER PENDIDIKAN'!L136</f>
        <v>0</v>
      </c>
      <c r="EG32" s="111"/>
      <c r="EH32" s="111">
        <f>'KALENDER PENDIDIKAN'!M136</f>
        <v>0</v>
      </c>
      <c r="EI32" s="111"/>
      <c r="EJ32" s="111">
        <f>'KALENDER PENDIDIKAN'!N136</f>
        <v>1</v>
      </c>
      <c r="EK32" s="111"/>
      <c r="EL32" s="111">
        <f>'KALENDER PENDIDIKAN'!O136</f>
        <v>1</v>
      </c>
      <c r="EM32" s="111"/>
      <c r="EN32" s="111">
        <f>'KALENDER PENDIDIKAN'!P136</f>
        <v>1</v>
      </c>
      <c r="EO32" s="111"/>
      <c r="EP32" s="111">
        <f>'KALENDER PENDIDIKAN'!Q136</f>
        <v>1</v>
      </c>
      <c r="EQ32" s="111"/>
      <c r="ER32" s="111">
        <f>'KALENDER PENDIDIKAN'!R136</f>
        <v>0</v>
      </c>
      <c r="ES32" s="111"/>
      <c r="ET32" s="111">
        <f>'KALENDER PENDIDIKAN'!S136</f>
        <v>0</v>
      </c>
      <c r="EU32" s="111"/>
      <c r="EV32" s="111">
        <f>'KALENDER PENDIDIKAN'!T136</f>
        <v>1</v>
      </c>
      <c r="EW32" s="111"/>
      <c r="EX32" s="111">
        <f>'KALENDER PENDIDIKAN'!U136</f>
        <v>1</v>
      </c>
      <c r="EY32" s="111"/>
      <c r="EZ32" s="111">
        <f>'KALENDER PENDIDIKAN'!V136</f>
        <v>1</v>
      </c>
      <c r="FA32" s="111"/>
      <c r="FB32" s="111">
        <f>'KALENDER PENDIDIKAN'!W136</f>
        <v>1</v>
      </c>
      <c r="FC32" s="111"/>
      <c r="FD32" s="111">
        <f>'KALENDER PENDIDIKAN'!X136</f>
        <v>1</v>
      </c>
      <c r="FE32" s="111"/>
      <c r="FF32" s="111">
        <f>'KALENDER PENDIDIKAN'!Y136</f>
        <v>0</v>
      </c>
      <c r="FG32" s="111"/>
      <c r="FH32" s="111">
        <f>'KALENDER PENDIDIKAN'!Z136</f>
        <v>0</v>
      </c>
      <c r="FI32" s="111"/>
      <c r="FJ32" s="111">
        <f>'KALENDER PENDIDIKAN'!AA136</f>
        <v>0</v>
      </c>
      <c r="FK32" s="111"/>
      <c r="FL32" s="111">
        <f>'KALENDER PENDIDIKAN'!AB136</f>
        <v>1</v>
      </c>
      <c r="FM32" s="111"/>
      <c r="FN32" s="111">
        <f>'KALENDER PENDIDIKAN'!AC136</f>
        <v>0</v>
      </c>
      <c r="FO32" s="111"/>
      <c r="FP32" s="111">
        <f>'KALENDER PENDIDIKAN'!AD136</f>
        <v>1</v>
      </c>
      <c r="FQ32" s="111"/>
      <c r="FR32" s="111">
        <f>'KALENDER PENDIDIKAN'!AE136</f>
        <v>0</v>
      </c>
      <c r="FS32" s="111"/>
      <c r="FT32" s="111">
        <f>'KALENDER PENDIDIKAN'!AF136</f>
        <v>1</v>
      </c>
      <c r="FU32" s="111"/>
      <c r="FV32" s="111">
        <f>'KALENDER PENDIDIKAN'!AG136</f>
        <v>0</v>
      </c>
      <c r="FW32" s="111"/>
      <c r="FX32" s="111">
        <f>'KALENDER PENDIDIKAN'!AH136</f>
        <v>0</v>
      </c>
      <c r="FY32" s="111"/>
      <c r="FZ32" s="111">
        <f>'KALENDER PENDIDIKAN'!AI136</f>
        <v>0</v>
      </c>
      <c r="GA32" s="111"/>
      <c r="GB32" s="111">
        <f>'KALENDER PENDIDIKAN'!AJ136</f>
        <v>0</v>
      </c>
      <c r="GC32" s="111"/>
      <c r="GD32" s="111">
        <f>'KALENDER PENDIDIKAN'!AK136</f>
        <v>0</v>
      </c>
      <c r="GE32" s="111"/>
      <c r="GF32" s="111">
        <v>22</v>
      </c>
      <c r="GH32" s="103" t="str">
        <f t="shared" si="177"/>
        <v>Hide</v>
      </c>
    </row>
    <row r="33" spans="1:190" hidden="1" x14ac:dyDescent="0.35">
      <c r="A33" s="111" t="str">
        <f>PROTA!C60</f>
        <v/>
      </c>
      <c r="B33" s="1">
        <f>PROTA!C61</f>
        <v>0</v>
      </c>
      <c r="C33" s="118" t="str">
        <f>PROTA!E60</f>
        <v/>
      </c>
      <c r="D33" s="137" t="str">
        <f t="shared" si="70"/>
        <v/>
      </c>
      <c r="E33" s="137" t="str">
        <f t="shared" si="71"/>
        <v/>
      </c>
      <c r="F33" s="137" t="str">
        <f t="shared" si="72"/>
        <v/>
      </c>
      <c r="G33" s="137" t="str">
        <f t="shared" si="73"/>
        <v/>
      </c>
      <c r="H33" s="137" t="str">
        <f t="shared" si="74"/>
        <v/>
      </c>
      <c r="I33" s="137" t="str">
        <f t="shared" si="75"/>
        <v/>
      </c>
      <c r="J33" s="137" t="str">
        <f t="shared" si="76"/>
        <v/>
      </c>
      <c r="K33" s="137" t="str">
        <f t="shared" si="77"/>
        <v/>
      </c>
      <c r="L33" s="137" t="str">
        <f t="shared" si="78"/>
        <v/>
      </c>
      <c r="M33" s="137" t="str">
        <f t="shared" si="79"/>
        <v/>
      </c>
      <c r="N33" s="137" t="str">
        <f t="shared" si="80"/>
        <v/>
      </c>
      <c r="O33" s="137" t="str">
        <f t="shared" si="81"/>
        <v/>
      </c>
      <c r="P33" s="137" t="str">
        <f t="shared" si="82"/>
        <v/>
      </c>
      <c r="Q33" s="137" t="str">
        <f t="shared" si="83"/>
        <v/>
      </c>
      <c r="R33" s="137" t="str">
        <f t="shared" si="84"/>
        <v/>
      </c>
      <c r="S33" s="137" t="str">
        <f t="shared" si="85"/>
        <v/>
      </c>
      <c r="T33" s="137" t="str">
        <f t="shared" si="86"/>
        <v/>
      </c>
      <c r="U33" s="137" t="str">
        <f t="shared" si="87"/>
        <v/>
      </c>
      <c r="V33" s="137" t="str">
        <f t="shared" si="88"/>
        <v/>
      </c>
      <c r="W33" s="137" t="str">
        <f t="shared" si="89"/>
        <v/>
      </c>
      <c r="X33" s="137" t="str">
        <f t="shared" si="90"/>
        <v/>
      </c>
      <c r="Y33" s="137" t="str">
        <f t="shared" si="91"/>
        <v/>
      </c>
      <c r="Z33" s="137" t="str">
        <f t="shared" si="92"/>
        <v/>
      </c>
      <c r="AA33" s="137" t="str">
        <f t="shared" si="93"/>
        <v/>
      </c>
      <c r="AB33" s="137" t="str">
        <f t="shared" si="94"/>
        <v/>
      </c>
      <c r="AC33" s="137" t="str">
        <f t="shared" si="95"/>
        <v/>
      </c>
      <c r="AD33" s="137" t="str">
        <f t="shared" si="96"/>
        <v/>
      </c>
      <c r="AE33" s="137" t="str">
        <f t="shared" si="97"/>
        <v/>
      </c>
      <c r="AF33" s="137" t="str">
        <f t="shared" si="98"/>
        <v/>
      </c>
      <c r="AG33" s="137" t="str">
        <f t="shared" si="99"/>
        <v/>
      </c>
      <c r="AH33" s="137" t="str">
        <f t="shared" si="100"/>
        <v/>
      </c>
      <c r="AI33" s="137" t="str">
        <f t="shared" si="101"/>
        <v/>
      </c>
      <c r="AJ33" s="137" t="str">
        <f t="shared" si="102"/>
        <v/>
      </c>
      <c r="AK33" s="137" t="str">
        <f t="shared" si="103"/>
        <v/>
      </c>
      <c r="AL33" s="137" t="str">
        <f t="shared" si="104"/>
        <v/>
      </c>
      <c r="AM33" s="137" t="str">
        <f t="shared" si="105"/>
        <v/>
      </c>
      <c r="AN33" s="41"/>
      <c r="AO33" s="21"/>
      <c r="AP33">
        <f t="shared" ref="AP33" si="803">IF(C33="",0,C33)</f>
        <v>0</v>
      </c>
      <c r="AQ33" s="111">
        <f t="shared" ref="AQ33" si="804">IF(C33="",0,C33)</f>
        <v>0</v>
      </c>
      <c r="AR33" s="111">
        <f>IF(DL33&gt;0,IF(AND(AQ31=0,AR31=0),IF(AQ33&lt;=$AQ$6,IF(SUM(AR11:AR31)&lt;&gt;$AQ$6,AQ33,0),$AQ$6),IF(AQ31&lt;&gt;$AP$31,IF(AND(AQ33&lt;$AQ$6,AR31&lt;$AQ$6),IF($AQ$6-SUM(AR11:AR31)&gt;AQ33,AQ33,$AQ$6-SUM(AR11:AR31)),$AQ$6-AR31),IF($AQ$6-SUM(AR11:AR31)&gt;AQ33,AQ33,IF(AQ33=$AP$33,$AQ$6-SUM(AR11:AR31),0)))),0)</f>
        <v>0</v>
      </c>
      <c r="AS33" s="111">
        <f t="shared" si="422"/>
        <v>0</v>
      </c>
      <c r="AT33" s="111">
        <f t="shared" ref="AT33" si="805">IF(DN33&gt;0,IF(AND(AS31=0,AT31=0),IF(AS33&lt;=$AQ$6,IF(SUM(AT11:AT31)&lt;&gt;$AQ$6,AS33,0),$AQ$6),IF(AS31&lt;&gt;$AP$31,IF(AND(AS33&lt;$AQ$6,AT31&lt;$AQ$6),IF($AQ$6-SUM(AT11:AT31)&gt;AS33,AS33,$AQ$6-SUM(AT11:AT31)),$AQ$6-AT31),IF($AQ$6-SUM(AT11:AT31)&gt;AS33,AS33,IF(AS33=$AP$33,$AQ$6-SUM(AT11:AT31),0)))),0)</f>
        <v>0</v>
      </c>
      <c r="AU33" s="111">
        <f t="shared" ref="AU33" si="806">AS33-AT33</f>
        <v>0</v>
      </c>
      <c r="AV33" s="111">
        <f t="shared" ref="AV33" si="807">IF(DP33&gt;0,IF(AND(AU31=0,AV31=0),IF(AU33&lt;=$AQ$6,IF(SUM(AV11:AV31)&lt;&gt;$AQ$6,AU33,0),$AQ$6),IF(AU31&lt;&gt;$AP$31,IF(AND(AU33&lt;$AQ$6,AV31&lt;$AQ$6),IF($AQ$6-SUM(AV11:AV31)&gt;AU33,AU33,$AQ$6-SUM(AV11:AV31)),$AQ$6-AV31),IF($AQ$6-SUM(AV11:AV31)&gt;AU33,AU33,IF(AU33=$AP$33,$AQ$6-SUM(AV11:AV31),0)))),0)</f>
        <v>0</v>
      </c>
      <c r="AW33" s="111">
        <f t="shared" ref="AW33" si="808">AU33-AV33</f>
        <v>0</v>
      </c>
      <c r="AX33" s="111">
        <f t="shared" ref="AX33" si="809">IF(DR33&gt;0,IF(AND(AW31=0,AX31=0),IF(AW33&lt;=$AQ$6,IF(SUM(AX11:AX31)&lt;&gt;$AQ$6,AW33,0),$AQ$6),IF(AW31&lt;&gt;$AP$31,IF(AND(AW33&lt;$AQ$6,AX31&lt;$AQ$6),IF($AQ$6-SUM(AX11:AX31)&gt;AW33,AW33,$AQ$6-SUM(AX11:AX31)),$AQ$6-AX31),IF($AQ$6-SUM(AX11:AX31)&gt;AW33,AW33,IF(AW33=$AP$33,$AQ$6-SUM(AX11:AX31),0)))),0)</f>
        <v>0</v>
      </c>
      <c r="AY33" s="111">
        <f t="shared" ref="AY33" si="810">AW33-AX33</f>
        <v>0</v>
      </c>
      <c r="AZ33" s="111">
        <f t="shared" ref="AZ33" si="811">IF(DT33&gt;0,IF(AND(AY31=0,AZ31=0),IF(AY33&lt;=$AQ$6,IF(SUM(AZ11:AZ31)&lt;&gt;$AQ$6,AY33,0),$AQ$6),IF(AY31&lt;&gt;$AP$31,IF(AND(AY33&lt;$AQ$6,AZ31&lt;$AQ$6),IF($AQ$6-SUM(AZ11:AZ31)&gt;AY33,AY33,$AQ$6-SUM(AZ11:AZ31)),$AQ$6-AZ31),IF($AQ$6-SUM(AZ11:AZ31)&gt;AY33,AY33,IF(AY33=$AP$33,$AQ$6-SUM(AZ11:AZ31),0)))),0)</f>
        <v>0</v>
      </c>
      <c r="BA33" s="111">
        <f t="shared" ref="BA33" si="812">AY33-AZ33</f>
        <v>0</v>
      </c>
      <c r="BB33" s="111">
        <f t="shared" ref="BB33" si="813">IF(DV33&gt;0,IF(AND(BA31=0,BB31=0),IF(BA33&lt;=$AQ$6,IF(SUM(BB11:BB31)&lt;&gt;$AQ$6,BA33,0),$AQ$6),IF(BA31&lt;&gt;$AP$31,IF(AND(BA33&lt;$AQ$6,BB31&lt;$AQ$6),IF($AQ$6-SUM(BB11:BB31)&gt;BA33,BA33,$AQ$6-SUM(BB11:BB31)),$AQ$6-BB31),IF($AQ$6-SUM(BB11:BB31)&gt;BA33,BA33,IF(BA33=$AP$33,$AQ$6-SUM(BB11:BB31),0)))),0)</f>
        <v>0</v>
      </c>
      <c r="BC33" s="111">
        <f t="shared" ref="BC33" si="814">BA33-BB33</f>
        <v>0</v>
      </c>
      <c r="BD33" s="111">
        <f t="shared" ref="BD33" si="815">IF(DX33&gt;0,IF(AND(BC31=0,BD31=0),IF(BC33&lt;=$AQ$6,IF(SUM(BD11:BD31)&lt;&gt;$AQ$6,BC33,0),$AQ$6),IF(BC31&lt;&gt;$AP$31,IF(AND(BC33&lt;$AQ$6,BD31&lt;$AQ$6),IF($AQ$6-SUM(BD11:BD31)&gt;BC33,BC33,$AQ$6-SUM(BD11:BD31)),$AQ$6-BD31),IF($AQ$6-SUM(BD11:BD31)&gt;BC33,BC33,IF(BC33=$AP$33,$AQ$6-SUM(BD11:BD31),0)))),0)</f>
        <v>0</v>
      </c>
      <c r="BE33" s="111">
        <f t="shared" ref="BE33" si="816">BC33-BD33</f>
        <v>0</v>
      </c>
      <c r="BF33" s="111">
        <f t="shared" ref="BF33" si="817">IF(DZ33&gt;0,IF(AND(BE31=0,BF31=0),IF(BE33&lt;=$AQ$6,IF(SUM(BF11:BF31)&lt;&gt;$AQ$6,BE33,0),$AQ$6),IF(BE31&lt;&gt;$AP$31,IF(AND(BE33&lt;$AQ$6,BF31&lt;$AQ$6),IF($AQ$6-SUM(BF11:BF31)&gt;BE33,BE33,$AQ$6-SUM(BF11:BF31)),$AQ$6-BF31),IF($AQ$6-SUM(BF11:BF31)&gt;BE33,BE33,IF(BE33=$AP$33,$AQ$6-SUM(BF11:BF31),0)))),0)</f>
        <v>0</v>
      </c>
      <c r="BG33" s="111">
        <f t="shared" ref="BG33" si="818">BE33-BF33</f>
        <v>0</v>
      </c>
      <c r="BH33" s="111">
        <f t="shared" ref="BH33" si="819">IF(EB33&gt;0,IF(AND(BG31=0,BH31=0),IF(BG33&lt;=$AQ$6,IF(SUM(BH11:BH31)&lt;&gt;$AQ$6,BG33,0),$AQ$6),IF(BG31&lt;&gt;$AP$31,IF(AND(BG33&lt;$AQ$6,BH31&lt;$AQ$6),IF($AQ$6-SUM(BH11:BH31)&gt;BG33,BG33,$AQ$6-SUM(BH11:BH31)),$AQ$6-BH31),IF($AQ$6-SUM(BH11:BH31)&gt;BG33,BG33,IF(BG33=$AP$33,$AQ$6-SUM(BH11:BH31),0)))),0)</f>
        <v>0</v>
      </c>
      <c r="BI33" s="111">
        <f t="shared" ref="BI33" si="820">BG33-BH33</f>
        <v>0</v>
      </c>
      <c r="BJ33" s="111">
        <f t="shared" ref="BJ33" si="821">IF(ED33&gt;0,IF(AND(BI31=0,BJ31=0),IF(BI33&lt;=$AQ$6,IF(SUM(BJ11:BJ31)&lt;&gt;$AQ$6,BI33,0),$AQ$6),IF(BI31&lt;&gt;$AP$31,IF(AND(BI33&lt;$AQ$6,BJ31&lt;$AQ$6),IF($AQ$6-SUM(BJ11:BJ31)&gt;BI33,BI33,$AQ$6-SUM(BJ11:BJ31)),$AQ$6-BJ31),IF($AQ$6-SUM(BJ11:BJ31)&gt;BI33,BI33,IF(BI33=$AP$33,$AQ$6-SUM(BJ11:BJ31),0)))),0)</f>
        <v>0</v>
      </c>
      <c r="BK33" s="111">
        <f t="shared" ref="BK33" si="822">BI33-BJ33</f>
        <v>0</v>
      </c>
      <c r="BL33" s="111">
        <f t="shared" ref="BL33" si="823">IF(EF33&gt;0,IF(AND(BK31=0,BL31=0),IF(BK33&lt;=$AQ$6,IF(SUM(BL11:BL31)&lt;&gt;$AQ$6,BK33,0),$AQ$6),IF(BK31&lt;&gt;$AP$31,IF(AND(BK33&lt;$AQ$6,BL31&lt;$AQ$6),IF($AQ$6-SUM(BL11:BL31)&gt;BK33,BK33,$AQ$6-SUM(BL11:BL31)),$AQ$6-BL31),IF($AQ$6-SUM(BL11:BL31)&gt;BK33,BK33,IF(BK33=$AP$33,$AQ$6-SUM(BL11:BL31),0)))),0)</f>
        <v>0</v>
      </c>
      <c r="BM33" s="111">
        <f t="shared" ref="BM33" si="824">BK33-BL33</f>
        <v>0</v>
      </c>
      <c r="BN33" s="111">
        <f t="shared" ref="BN33" si="825">IF(EH33&gt;0,IF(AND(BM31=0,BN31=0),IF(BM33&lt;=$AQ$6,IF(SUM(BN11:BN31)&lt;&gt;$AQ$6,BM33,0),$AQ$6),IF(BM31&lt;&gt;$AP$31,IF(AND(BM33&lt;$AQ$6,BN31&lt;$AQ$6),IF($AQ$6-SUM(BN11:BN31)&gt;BM33,BM33,$AQ$6-SUM(BN11:BN31)),$AQ$6-BN31),IF($AQ$6-SUM(BN11:BN31)&gt;BM33,BM33,IF(BM33=$AP$33,$AQ$6-SUM(BN11:BN31),0)))),0)</f>
        <v>0</v>
      </c>
      <c r="BO33" s="111">
        <f t="shared" ref="BO33" si="826">BM33-BN33</f>
        <v>0</v>
      </c>
      <c r="BP33" s="111">
        <f t="shared" ref="BP33" si="827">IF(EJ33&gt;0,IF(AND(BO31=0,BP31=0),IF(BO33&lt;=$AQ$6,IF(SUM(BP11:BP31)&lt;&gt;$AQ$6,BO33,0),$AQ$6),IF(BO31&lt;&gt;$AP$31,IF(AND(BO33&lt;$AQ$6,BP31&lt;$AQ$6),IF($AQ$6-SUM(BP11:BP31)&gt;BO33,BO33,$AQ$6-SUM(BP11:BP31)),$AQ$6-BP31),IF($AQ$6-SUM(BP11:BP31)&gt;BO33,BO33,IF(BO33=$AP$33,$AQ$6-SUM(BP11:BP31),0)))),0)</f>
        <v>0</v>
      </c>
      <c r="BQ33" s="111">
        <f t="shared" ref="BQ33" si="828">BO33-BP33</f>
        <v>0</v>
      </c>
      <c r="BR33" s="111">
        <f t="shared" ref="BR33" si="829">IF(EL33&gt;0,IF(AND(BQ31=0,BR31=0),IF(BQ33&lt;=$AQ$6,IF(SUM(BR11:BR31)&lt;&gt;$AQ$6,BQ33,0),$AQ$6),IF(BQ31&lt;&gt;$AP$31,IF(AND(BQ33&lt;$AQ$6,BR31&lt;$AQ$6),IF($AQ$6-SUM(BR11:BR31)&gt;BQ33,BQ33,$AQ$6-SUM(BR11:BR31)),$AQ$6-BR31),IF($AQ$6-SUM(BR11:BR31)&gt;BQ33,BQ33,IF(BQ33=$AP$33,$AQ$6-SUM(BR11:BR31),0)))),0)</f>
        <v>0</v>
      </c>
      <c r="BS33" s="111">
        <f t="shared" ref="BS33" si="830">BQ33-BR33</f>
        <v>0</v>
      </c>
      <c r="BT33" s="111">
        <f t="shared" ref="BT33" si="831">IF(EN33&gt;0,IF(AND(BS31=0,BT31=0),IF(BS33&lt;=$AQ$6,IF(SUM(BT11:BT31)&lt;&gt;$AQ$6,BS33,0),$AQ$6),IF(BS31&lt;&gt;$AP$31,IF(AND(BS33&lt;$AQ$6,BT31&lt;$AQ$6),IF($AQ$6-SUM(BT11:BT31)&gt;BS33,BS33,$AQ$6-SUM(BT11:BT31)),$AQ$6-BT31),IF($AQ$6-SUM(BT11:BT31)&gt;BS33,BS33,IF(BS33=$AP$33,$AQ$6-SUM(BT11:BT31),0)))),0)</f>
        <v>0</v>
      </c>
      <c r="BU33" s="111">
        <f t="shared" ref="BU33" si="832">BS33-BT33</f>
        <v>0</v>
      </c>
      <c r="BV33" s="111">
        <f t="shared" ref="BV33" si="833">IF(EP33&gt;0,IF(AND(BU31=0,BV31=0),IF(BU33&lt;=$AQ$6,IF(SUM(BV11:BV31)&lt;&gt;$AQ$6,BU33,0),$AQ$6),IF(BU31&lt;&gt;$AP$31,IF(AND(BU33&lt;$AQ$6,BV31&lt;$AQ$6),IF($AQ$6-SUM(BV11:BV31)&gt;BU33,BU33,$AQ$6-SUM(BV11:BV31)),$AQ$6-BV31),IF($AQ$6-SUM(BV11:BV31)&gt;BU33,BU33,IF(BU33=$AP$33,$AQ$6-SUM(BV11:BV31),0)))),0)</f>
        <v>0</v>
      </c>
      <c r="BW33" s="111">
        <f t="shared" ref="BW33" si="834">BU33-BV33</f>
        <v>0</v>
      </c>
      <c r="BX33" s="111">
        <f t="shared" ref="BX33" si="835">IF(ER33&gt;0,IF(AND(BW31=0,BX31=0),IF(BW33&lt;=$AQ$6,IF(SUM(BX11:BX31)&lt;&gt;$AQ$6,BW33,0),$AQ$6),IF(BW31&lt;&gt;$AP$31,IF(AND(BW33&lt;$AQ$6,BX31&lt;$AQ$6),IF($AQ$6-SUM(BX11:BX31)&gt;BW33,BW33,$AQ$6-SUM(BX11:BX31)),$AQ$6-BX31),IF($AQ$6-SUM(BX11:BX31)&gt;BW33,BW33,IF(BW33=$AP$33,$AQ$6-SUM(BX11:BX31),0)))),0)</f>
        <v>0</v>
      </c>
      <c r="BY33" s="111">
        <f t="shared" ref="BY33" si="836">BW33-BX33</f>
        <v>0</v>
      </c>
      <c r="BZ33" s="111">
        <f t="shared" ref="BZ33" si="837">IF(ET33&gt;0,IF(AND(BY31=0,BZ31=0),IF(BY33&lt;=$AQ$6,IF(SUM(BZ11:BZ31)&lt;&gt;$AQ$6,BY33,0),$AQ$6),IF(BY31&lt;&gt;$AP$31,IF(AND(BY33&lt;$AQ$6,BZ31&lt;$AQ$6),IF($AQ$6-SUM(BZ11:BZ31)&gt;BY33,BY33,$AQ$6-SUM(BZ11:BZ31)),$AQ$6-BZ31),IF($AQ$6-SUM(BZ11:BZ31)&gt;BY33,BY33,IF(BY33=$AP$33,$AQ$6-SUM(BZ11:BZ31),0)))),0)</f>
        <v>0</v>
      </c>
      <c r="CA33" s="111">
        <f t="shared" ref="CA33" si="838">BY33-BZ33</f>
        <v>0</v>
      </c>
      <c r="CB33" s="111">
        <f t="shared" ref="CB33" si="839">IF(EV33&gt;0,IF(AND(CA31=0,CB31=0),IF(CA33&lt;=$AQ$6,IF(SUM(CB11:CB31)&lt;&gt;$AQ$6,CA33,0),$AQ$6),IF(CA31&lt;&gt;$AP$31,IF(AND(CA33&lt;$AQ$6,CB31&lt;$AQ$6),IF($AQ$6-SUM(CB11:CB31)&gt;CA33,CA33,$AQ$6-SUM(CB11:CB31)),$AQ$6-CB31),IF($AQ$6-SUM(CB11:CB31)&gt;CA33,CA33,IF(CA33=$AP$33,$AQ$6-SUM(CB11:CB31),0)))),0)</f>
        <v>0</v>
      </c>
      <c r="CC33" s="111">
        <f t="shared" ref="CC33" si="840">CA33-CB33</f>
        <v>0</v>
      </c>
      <c r="CD33" s="111">
        <f t="shared" ref="CD33" si="841">IF(EX33&gt;0,IF(AND(CC31=0,CD31=0),IF(CC33&lt;=$AQ$6,IF(SUM(CD11:CD31)&lt;&gt;$AQ$6,CC33,0),$AQ$6),IF(CC31&lt;&gt;$AP$31,IF(AND(CC33&lt;$AQ$6,CD31&lt;$AQ$6),IF($AQ$6-SUM(CD11:CD31)&gt;CC33,CC33,$AQ$6-SUM(CD11:CD31)),$AQ$6-CD31),IF($AQ$6-SUM(CD11:CD31)&gt;CC33,CC33,IF(CC33=$AP$33,$AQ$6-SUM(CD11:CD31),0)))),0)</f>
        <v>0</v>
      </c>
      <c r="CE33" s="111">
        <f t="shared" ref="CE33" si="842">CC33-CD33</f>
        <v>0</v>
      </c>
      <c r="CF33" s="111">
        <f t="shared" ref="CF33" si="843">IF(EZ33&gt;0,IF(AND(CE31=0,CF31=0),IF(CE33&lt;=$AQ$6,IF(SUM(CF11:CF31)&lt;&gt;$AQ$6,CE33,0),$AQ$6),IF(CE31&lt;&gt;$AP$31,IF(AND(CE33&lt;$AQ$6,CF31&lt;$AQ$6),IF($AQ$6-SUM(CF11:CF31)&gt;CE33,CE33,$AQ$6-SUM(CF11:CF31)),$AQ$6-CF31),IF($AQ$6-SUM(CF11:CF31)&gt;CE33,CE33,IF(CE33=$AP$33,$AQ$6-SUM(CF11:CF31),0)))),0)</f>
        <v>0</v>
      </c>
      <c r="CG33" s="111">
        <f t="shared" ref="CG33" si="844">CE33-CF33</f>
        <v>0</v>
      </c>
      <c r="CH33" s="111">
        <f t="shared" ref="CH33" si="845">IF(FB33&gt;0,IF(AND(CG31=0,CH31=0),IF(CG33&lt;=$AQ$6,IF(SUM(CH11:CH31)&lt;&gt;$AQ$6,CG33,0),$AQ$6),IF(CG31&lt;&gt;$AP$31,IF(AND(CG33&lt;$AQ$6,CH31&lt;$AQ$6),IF($AQ$6-SUM(CH11:CH31)&gt;CG33,CG33,$AQ$6-SUM(CH11:CH31)),$AQ$6-CH31),IF($AQ$6-SUM(CH11:CH31)&gt;CG33,CG33,IF(CG33=$AP$33,$AQ$6-SUM(CH11:CH31),0)))),0)</f>
        <v>0</v>
      </c>
      <c r="CI33" s="111">
        <f t="shared" ref="CI33" si="846">CG33-CH33</f>
        <v>0</v>
      </c>
      <c r="CJ33" s="111">
        <f t="shared" ref="CJ33" si="847">IF(FD33&gt;0,IF(AND(CI31=0,CJ31=0),IF(CI33&lt;=$AQ$6,IF(SUM(CJ11:CJ31)&lt;&gt;$AQ$6,CI33,0),$AQ$6),IF(CI31&lt;&gt;$AP$31,IF(AND(CI33&lt;$AQ$6,CJ31&lt;$AQ$6),IF($AQ$6-SUM(CJ11:CJ31)&gt;CI33,CI33,$AQ$6-SUM(CJ11:CJ31)),$AQ$6-CJ31),IF($AQ$6-SUM(CJ11:CJ31)&gt;CI33,CI33,IF(CI33=$AP$33,$AQ$6-SUM(CJ11:CJ31),0)))),0)</f>
        <v>0</v>
      </c>
      <c r="CK33" s="111">
        <f t="shared" ref="CK33" si="848">CI33-CJ33</f>
        <v>0</v>
      </c>
      <c r="CL33" s="111">
        <f t="shared" ref="CL33" si="849">IF(FF33&gt;0,IF(AND(CK31=0,CL31=0),IF(CK33&lt;=$AQ$6,IF(SUM(CL11:CL31)&lt;&gt;$AQ$6,CK33,0),$AQ$6),IF(CK31&lt;&gt;$AP$31,IF(AND(CK33&lt;$AQ$6,CL31&lt;$AQ$6),IF($AQ$6-SUM(CL11:CL31)&gt;CK33,CK33,$AQ$6-SUM(CL11:CL31)),$AQ$6-CL31),IF($AQ$6-SUM(CL11:CL31)&gt;CK33,CK33,IF(CK33=$AP$33,$AQ$6-SUM(CL11:CL31),0)))),0)</f>
        <v>0</v>
      </c>
      <c r="CM33" s="111">
        <f t="shared" ref="CM33" si="850">CK33-CL33</f>
        <v>0</v>
      </c>
      <c r="CN33" s="111">
        <f t="shared" ref="CN33" si="851">IF(FH33&gt;0,IF(AND(CM31=0,CN31=0),IF(CM33&lt;=$AQ$6,IF(SUM(CN11:CN31)&lt;&gt;$AQ$6,CM33,0),$AQ$6),IF(CM31&lt;&gt;$AP$31,IF(AND(CM33&lt;$AQ$6,CN31&lt;$AQ$6),IF($AQ$6-SUM(CN11:CN31)&gt;CM33,CM33,$AQ$6-SUM(CN11:CN31)),$AQ$6-CN31),IF($AQ$6-SUM(CN11:CN31)&gt;CM33,CM33,IF(CM33=$AP$33,$AQ$6-SUM(CN11:CN31),0)))),0)</f>
        <v>0</v>
      </c>
      <c r="CO33" s="111">
        <f t="shared" ref="CO33" si="852">CM33-CN33</f>
        <v>0</v>
      </c>
      <c r="CP33" s="111">
        <f t="shared" ref="CP33" si="853">IF(FJ33&gt;0,IF(AND(CO31=0,CP31=0),IF(CO33&lt;=$AQ$6,IF(SUM(CP11:CP31)&lt;&gt;$AQ$6,CO33,0),$AQ$6),IF(CO31&lt;&gt;$AP$31,IF(AND(CO33&lt;$AQ$6,CP31&lt;$AQ$6),IF($AQ$6-SUM(CP11:CP31)&gt;CO33,CO33,$AQ$6-SUM(CP11:CP31)),$AQ$6-CP31),IF($AQ$6-SUM(CP11:CP31)&gt;CO33,CO33,IF(CO33=$AP$33,$AQ$6-SUM(CP11:CP31),0)))),0)</f>
        <v>0</v>
      </c>
      <c r="CQ33" s="111">
        <f t="shared" ref="CQ33" si="854">CO33-CP33</f>
        <v>0</v>
      </c>
      <c r="CR33" s="111">
        <f t="shared" ref="CR33" si="855">IF(FL33&gt;0,IF(AND(CQ31=0,CR31=0),IF(CQ33&lt;=$AQ$6,IF(SUM(CR11:CR31)&lt;&gt;$AQ$6,CQ33,0),$AQ$6),IF(CQ31&lt;&gt;$AP$31,IF(AND(CQ33&lt;$AQ$6,CR31&lt;$AQ$6),IF($AQ$6-SUM(CR11:CR31)&gt;CQ33,CQ33,$AQ$6-SUM(CR11:CR31)),$AQ$6-CR31),IF($AQ$6-SUM(CR11:CR31)&gt;CQ33,CQ33,IF(CQ33=$AP$33,$AQ$6-SUM(CR11:CR31),0)))),0)</f>
        <v>0</v>
      </c>
      <c r="CS33" s="111">
        <f t="shared" ref="CS33" si="856">CQ33-CR33</f>
        <v>0</v>
      </c>
      <c r="CT33" s="111">
        <f t="shared" ref="CT33" si="857">IF(FN33&gt;0,IF(AND(CS31=0,CT31=0),IF(CS33&lt;=$AQ$6,IF(SUM(CT11:CT31)&lt;&gt;$AQ$6,CS33,0),$AQ$6),IF(CS31&lt;&gt;$AP$31,IF(AND(CS33&lt;$AQ$6,CT31&lt;$AQ$6),IF($AQ$6-SUM(CT11:CT31)&gt;CS33,CS33,$AQ$6-SUM(CT11:CT31)),$AQ$6-CT31),IF($AQ$6-SUM(CT11:CT31)&gt;CS33,CS33,IF(CS33=$AP$33,$AQ$6-SUM(CT11:CT31),0)))),0)</f>
        <v>0</v>
      </c>
      <c r="CU33" s="111">
        <f t="shared" ref="CU33" si="858">CS33-CT33</f>
        <v>0</v>
      </c>
      <c r="CV33" s="111">
        <f t="shared" ref="CV33" si="859">IF(FP33&gt;0,IF(AND(CU31=0,CV31=0),IF(CU33&lt;=$AQ$6,IF(SUM(CV11:CV31)&lt;&gt;$AQ$6,CU33,0),$AQ$6),IF(CU31&lt;&gt;$AP$31,IF(AND(CU33&lt;$AQ$6,CV31&lt;$AQ$6),IF($AQ$6-SUM(CV11:CV31)&gt;CU33,CU33,$AQ$6-SUM(CV11:CV31)),$AQ$6-CV31),IF($AQ$6-SUM(CV11:CV31)&gt;CU33,CU33,IF(CU33=$AP$33,$AQ$6-SUM(CV11:CV31),0)))),0)</f>
        <v>0</v>
      </c>
      <c r="CW33" s="111">
        <f t="shared" ref="CW33" si="860">CU33-CV33</f>
        <v>0</v>
      </c>
      <c r="CX33" s="111">
        <f t="shared" ref="CX33" si="861">IF(FR33&gt;0,IF(AND(CW31=0,CX31=0),IF(CW33&lt;=$AQ$6,IF(SUM(CX11:CX31)&lt;&gt;$AQ$6,CW33,0),$AQ$6),IF(CW31&lt;&gt;$AP$31,IF(AND(CW33&lt;$AQ$6,CX31&lt;$AQ$6),IF($AQ$6-SUM(CX11:CX31)&gt;CW33,CW33,$AQ$6-SUM(CX11:CX31)),$AQ$6-CX31),IF($AQ$6-SUM(CX11:CX31)&gt;CW33,CW33,IF(CW33=$AP$33,$AQ$6-SUM(CX11:CX31),0)))),0)</f>
        <v>0</v>
      </c>
      <c r="CY33" s="111">
        <f t="shared" ref="CY33" si="862">CW33-CX33</f>
        <v>0</v>
      </c>
      <c r="CZ33" s="111">
        <f t="shared" ref="CZ33" si="863">IF(FT33&gt;0,IF(AND(CY31=0,CZ31=0),IF(CY33&lt;=$AQ$6,IF(SUM(CZ11:CZ31)&lt;&gt;$AQ$6,CY33,0),$AQ$6),IF(CY31&lt;&gt;$AP$31,IF(AND(CY33&lt;$AQ$6,CZ31&lt;$AQ$6),IF($AQ$6-SUM(CZ11:CZ31)&gt;CY33,CY33,$AQ$6-SUM(CZ11:CZ31)),$AQ$6-CZ31),IF($AQ$6-SUM(CZ11:CZ31)&gt;CY33,CY33,IF(CY33=$AP$33,$AQ$6-SUM(CZ11:CZ31),0)))),0)</f>
        <v>0</v>
      </c>
      <c r="DA33" s="111">
        <f t="shared" ref="DA33" si="864">CY33-CZ33</f>
        <v>0</v>
      </c>
      <c r="DB33" s="111">
        <f t="shared" ref="DB33" si="865">IF(FV33&gt;0,IF(AND(DA31=0,DB31=0),IF(DA33&lt;=$AQ$6,IF(SUM(DB11:DB31)&lt;&gt;$AQ$6,DA33,0),$AQ$6),IF(DA31&lt;&gt;$AP$31,IF(AND(DA33&lt;$AQ$6,DB31&lt;$AQ$6),IF($AQ$6-SUM(DB11:DB31)&gt;DA33,DA33,$AQ$6-SUM(DB11:DB31)),$AQ$6-DB31),IF($AQ$6-SUM(DB11:DB31)&gt;DA33,DA33,IF(DA33=$AP$33,$AQ$6-SUM(DB11:DB31),0)))),0)</f>
        <v>0</v>
      </c>
      <c r="DC33" s="111">
        <f t="shared" ref="DC33" si="866">DA33-DB33</f>
        <v>0</v>
      </c>
      <c r="DD33" s="111">
        <f t="shared" ref="DD33" si="867">IF(FX33&gt;0,IF(AND(DC31=0,DD31=0),IF(DC33&lt;=$AQ$6,IF(SUM(DD11:DD31)&lt;&gt;$AQ$6,DC33,0),$AQ$6),IF(DC31&lt;&gt;$AP$31,IF(AND(DC33&lt;$AQ$6,DD31&lt;$AQ$6),IF($AQ$6-SUM(DD11:DD31)&gt;DC33,DC33,$AQ$6-SUM(DD11:DD31)),$AQ$6-DD31),IF($AQ$6-SUM(DD11:DD31)&gt;DC33,DC33,IF(DC33=$AP$33,$AQ$6-SUM(DD11:DD31),0)))),0)</f>
        <v>0</v>
      </c>
      <c r="DE33" s="111">
        <f t="shared" ref="DE33" si="868">DC33-DD33</f>
        <v>0</v>
      </c>
      <c r="DF33" s="111">
        <f t="shared" ref="DF33" si="869">IF(FZ33&gt;0,IF(AND(DE31=0,DF31=0),IF(DE33&lt;=$AQ$6,IF(SUM(DF11:DF31)&lt;&gt;$AQ$6,DE33,0),$AQ$6),IF(DE31&lt;&gt;$AP$31,IF(AND(DE33&lt;$AQ$6,DF31&lt;$AQ$6),IF($AQ$6-SUM(DF11:DF31)&gt;DE33,DE33,$AQ$6-SUM(DF11:DF31)),$AQ$6-DF31),IF($AQ$6-SUM(DF11:DF31)&gt;DE33,DE33,IF(DE33=$AP$33,$AQ$6-SUM(DF11:DF31),0)))),0)</f>
        <v>0</v>
      </c>
      <c r="DG33" s="111">
        <f t="shared" ref="DG33" si="870">DE33-DF33</f>
        <v>0</v>
      </c>
      <c r="DH33" s="111">
        <f t="shared" ref="DH33" si="871">IF(GB33&gt;0,IF(AND(DG31=0,DH31=0),IF(DG33&lt;=$AQ$6,IF(SUM(DH11:DH31)&lt;&gt;$AQ$6,DG33,0),$AQ$6),IF(DG31&lt;&gt;$AP$31,IF(AND(DG33&lt;$AQ$6,DH31&lt;$AQ$6),IF($AQ$6-SUM(DH11:DH31)&gt;DG33,DG33,$AQ$6-SUM(DH11:DH31)),$AQ$6-DH31),IF($AQ$6-SUM(DH11:DH31)&gt;DG33,DG33,IF(DG33=$AP$33,$AQ$6-SUM(DH11:DH31),0)))),0)</f>
        <v>0</v>
      </c>
      <c r="DI33" s="111">
        <f t="shared" ref="DI33" si="872">DG33-DH33</f>
        <v>0</v>
      </c>
      <c r="DJ33" s="111">
        <f t="shared" ref="DJ33" si="873">IF(GD33&gt;0,IF(AND(DI31=0,DJ31=0),IF(DI33&lt;=$AQ$6,IF(SUM(DJ11:DJ31)&lt;&gt;$AQ$6,DI33,0),$AQ$6),IF(DI31&lt;&gt;$AP$31,IF(AND(DI33&lt;$AQ$6,DJ31&lt;$AQ$6),IF($AQ$6-SUM(DJ11:DJ31)&gt;DI33,DI33,$AQ$6-SUM(DJ11:DJ31)),$AQ$6-DJ31),IF($AQ$6-SUM(DJ11:DJ31)&gt;DI33,DI33,IF(DI33=$AP$33,$AQ$6-SUM(DJ11:DJ31),0)))),0)</f>
        <v>0</v>
      </c>
      <c r="DL33" s="111">
        <f>'KALENDER PENDIDIKAN'!B137</f>
        <v>0</v>
      </c>
      <c r="DM33" s="111"/>
      <c r="DN33" s="111">
        <f>'KALENDER PENDIDIKAN'!C137</f>
        <v>1</v>
      </c>
      <c r="DO33" s="111"/>
      <c r="DP33" s="111">
        <f>'KALENDER PENDIDIKAN'!D137</f>
        <v>1</v>
      </c>
      <c r="DQ33" s="111"/>
      <c r="DR33" s="111">
        <f>'KALENDER PENDIDIKAN'!E137</f>
        <v>1</v>
      </c>
      <c r="DS33" s="111"/>
      <c r="DT33" s="111">
        <f>'KALENDER PENDIDIKAN'!F137</f>
        <v>1</v>
      </c>
      <c r="DU33" s="111"/>
      <c r="DV33" s="111">
        <f>'KALENDER PENDIDIKAN'!G137</f>
        <v>0</v>
      </c>
      <c r="DW33" s="111"/>
      <c r="DX33" s="111">
        <f>'KALENDER PENDIDIKAN'!H137</f>
        <v>1</v>
      </c>
      <c r="DY33" s="111"/>
      <c r="DZ33" s="111">
        <f>'KALENDER PENDIDIKAN'!I137</f>
        <v>1</v>
      </c>
      <c r="EA33" s="111"/>
      <c r="EB33" s="111">
        <f>'KALENDER PENDIDIKAN'!J137</f>
        <v>1</v>
      </c>
      <c r="EC33" s="111"/>
      <c r="ED33" s="111">
        <f>'KALENDER PENDIDIKAN'!K137</f>
        <v>0</v>
      </c>
      <c r="EE33" s="111"/>
      <c r="EF33" s="111">
        <f>'KALENDER PENDIDIKAN'!L137</f>
        <v>0</v>
      </c>
      <c r="EG33" s="111"/>
      <c r="EH33" s="111">
        <f>'KALENDER PENDIDIKAN'!M137</f>
        <v>0</v>
      </c>
      <c r="EI33" s="111"/>
      <c r="EJ33" s="111">
        <f>'KALENDER PENDIDIKAN'!N137</f>
        <v>1</v>
      </c>
      <c r="EK33" s="111"/>
      <c r="EL33" s="111">
        <f>'KALENDER PENDIDIKAN'!O137</f>
        <v>1</v>
      </c>
      <c r="EM33" s="111"/>
      <c r="EN33" s="111">
        <f>'KALENDER PENDIDIKAN'!P137</f>
        <v>1</v>
      </c>
      <c r="EO33" s="111"/>
      <c r="EP33" s="111">
        <f>'KALENDER PENDIDIKAN'!Q137</f>
        <v>1</v>
      </c>
      <c r="EQ33" s="111"/>
      <c r="ER33" s="111">
        <f>'KALENDER PENDIDIKAN'!R137</f>
        <v>0</v>
      </c>
      <c r="ES33" s="111"/>
      <c r="ET33" s="111">
        <f>'KALENDER PENDIDIKAN'!S137</f>
        <v>0</v>
      </c>
      <c r="EU33" s="111"/>
      <c r="EV33" s="111">
        <f>'KALENDER PENDIDIKAN'!T137</f>
        <v>1</v>
      </c>
      <c r="EW33" s="111"/>
      <c r="EX33" s="111">
        <f>'KALENDER PENDIDIKAN'!U137</f>
        <v>1</v>
      </c>
      <c r="EY33" s="111"/>
      <c r="EZ33" s="111">
        <f>'KALENDER PENDIDIKAN'!V137</f>
        <v>1</v>
      </c>
      <c r="FA33" s="111"/>
      <c r="FB33" s="111">
        <f>'KALENDER PENDIDIKAN'!W137</f>
        <v>1</v>
      </c>
      <c r="FC33" s="111"/>
      <c r="FD33" s="111">
        <f>'KALENDER PENDIDIKAN'!X137</f>
        <v>1</v>
      </c>
      <c r="FE33" s="111"/>
      <c r="FF33" s="111">
        <f>'KALENDER PENDIDIKAN'!Y137</f>
        <v>0</v>
      </c>
      <c r="FG33" s="111"/>
      <c r="FH33" s="111">
        <f>'KALENDER PENDIDIKAN'!Z137</f>
        <v>0</v>
      </c>
      <c r="FI33" s="111"/>
      <c r="FJ33" s="111">
        <f>'KALENDER PENDIDIKAN'!AA137</f>
        <v>0</v>
      </c>
      <c r="FK33" s="111"/>
      <c r="FL33" s="111">
        <f>'KALENDER PENDIDIKAN'!AB137</f>
        <v>1</v>
      </c>
      <c r="FM33" s="111"/>
      <c r="FN33" s="111">
        <f>'KALENDER PENDIDIKAN'!AC137</f>
        <v>0</v>
      </c>
      <c r="FO33" s="111"/>
      <c r="FP33" s="111">
        <f>'KALENDER PENDIDIKAN'!AD137</f>
        <v>1</v>
      </c>
      <c r="FQ33" s="111"/>
      <c r="FR33" s="111">
        <f>'KALENDER PENDIDIKAN'!AE137</f>
        <v>0</v>
      </c>
      <c r="FS33" s="111"/>
      <c r="FT33" s="111">
        <f>'KALENDER PENDIDIKAN'!AF137</f>
        <v>1</v>
      </c>
      <c r="FU33" s="111"/>
      <c r="FV33" s="111">
        <f>'KALENDER PENDIDIKAN'!AG137</f>
        <v>0</v>
      </c>
      <c r="FW33" s="111"/>
      <c r="FX33" s="111">
        <f>'KALENDER PENDIDIKAN'!AH137</f>
        <v>0</v>
      </c>
      <c r="FY33" s="111"/>
      <c r="FZ33" s="111">
        <f>'KALENDER PENDIDIKAN'!AI137</f>
        <v>0</v>
      </c>
      <c r="GA33" s="111"/>
      <c r="GB33" s="111">
        <f>'KALENDER PENDIDIKAN'!AJ137</f>
        <v>0</v>
      </c>
      <c r="GC33" s="111"/>
      <c r="GD33" s="111">
        <f>'KALENDER PENDIDIKAN'!AK137</f>
        <v>0</v>
      </c>
      <c r="GE33" s="111"/>
      <c r="GF33" s="111">
        <v>23</v>
      </c>
      <c r="GH33" s="103" t="str">
        <f t="shared" si="177"/>
        <v>Hide</v>
      </c>
    </row>
    <row r="34" spans="1:190" hidden="1" x14ac:dyDescent="0.35">
      <c r="A34" s="1"/>
      <c r="B34" s="1"/>
      <c r="C34" s="118"/>
      <c r="D34" s="137" t="str">
        <f t="shared" si="70"/>
        <v/>
      </c>
      <c r="E34" s="137" t="str">
        <f t="shared" si="71"/>
        <v/>
      </c>
      <c r="F34" s="137" t="str">
        <f t="shared" si="72"/>
        <v/>
      </c>
      <c r="G34" s="137" t="str">
        <f t="shared" si="73"/>
        <v/>
      </c>
      <c r="H34" s="137" t="str">
        <f t="shared" si="74"/>
        <v/>
      </c>
      <c r="I34" s="137" t="str">
        <f t="shared" si="75"/>
        <v/>
      </c>
      <c r="J34" s="137" t="str">
        <f t="shared" si="76"/>
        <v/>
      </c>
      <c r="K34" s="137" t="str">
        <f t="shared" si="77"/>
        <v/>
      </c>
      <c r="L34" s="137" t="str">
        <f t="shared" si="78"/>
        <v/>
      </c>
      <c r="M34" s="137" t="str">
        <f t="shared" si="79"/>
        <v/>
      </c>
      <c r="N34" s="137" t="str">
        <f t="shared" si="80"/>
        <v/>
      </c>
      <c r="O34" s="137" t="str">
        <f t="shared" si="81"/>
        <v/>
      </c>
      <c r="P34" s="137" t="str">
        <f t="shared" si="82"/>
        <v/>
      </c>
      <c r="Q34" s="137" t="str">
        <f t="shared" si="83"/>
        <v/>
      </c>
      <c r="R34" s="137" t="str">
        <f t="shared" si="84"/>
        <v/>
      </c>
      <c r="S34" s="137" t="str">
        <f t="shared" si="85"/>
        <v/>
      </c>
      <c r="T34" s="137" t="str">
        <f t="shared" si="86"/>
        <v/>
      </c>
      <c r="U34" s="137" t="str">
        <f t="shared" si="87"/>
        <v/>
      </c>
      <c r="V34" s="137" t="str">
        <f t="shared" si="88"/>
        <v/>
      </c>
      <c r="W34" s="137" t="str">
        <f t="shared" si="89"/>
        <v/>
      </c>
      <c r="X34" s="137" t="str">
        <f t="shared" si="90"/>
        <v/>
      </c>
      <c r="Y34" s="137" t="str">
        <f t="shared" si="91"/>
        <v/>
      </c>
      <c r="Z34" s="137" t="str">
        <f t="shared" si="92"/>
        <v/>
      </c>
      <c r="AA34" s="137" t="str">
        <f t="shared" si="93"/>
        <v/>
      </c>
      <c r="AB34" s="137" t="str">
        <f t="shared" si="94"/>
        <v/>
      </c>
      <c r="AC34" s="137" t="str">
        <f t="shared" si="95"/>
        <v/>
      </c>
      <c r="AD34" s="137" t="str">
        <f t="shared" si="96"/>
        <v/>
      </c>
      <c r="AE34" s="137" t="str">
        <f t="shared" si="97"/>
        <v/>
      </c>
      <c r="AF34" s="137" t="str">
        <f t="shared" si="98"/>
        <v/>
      </c>
      <c r="AG34" s="137" t="str">
        <f t="shared" si="99"/>
        <v/>
      </c>
      <c r="AH34" s="137" t="str">
        <f t="shared" si="100"/>
        <v/>
      </c>
      <c r="AI34" s="137" t="str">
        <f t="shared" si="101"/>
        <v/>
      </c>
      <c r="AJ34" s="137" t="str">
        <f t="shared" si="102"/>
        <v/>
      </c>
      <c r="AK34" s="137" t="str">
        <f t="shared" si="103"/>
        <v/>
      </c>
      <c r="AL34" s="137" t="str">
        <f t="shared" si="104"/>
        <v/>
      </c>
      <c r="AM34" s="137" t="str">
        <f t="shared" si="105"/>
        <v/>
      </c>
      <c r="AN34" s="41"/>
      <c r="AO34" s="2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L34" s="111">
        <f>'KALENDER PENDIDIKAN'!B138</f>
        <v>0</v>
      </c>
      <c r="DM34" s="111"/>
      <c r="DN34" s="111">
        <f>'KALENDER PENDIDIKAN'!C138</f>
        <v>1</v>
      </c>
      <c r="DO34" s="111"/>
      <c r="DP34" s="111">
        <f>'KALENDER PENDIDIKAN'!D138</f>
        <v>1</v>
      </c>
      <c r="DQ34" s="111"/>
      <c r="DR34" s="111">
        <f>'KALENDER PENDIDIKAN'!E138</f>
        <v>1</v>
      </c>
      <c r="DS34" s="111"/>
      <c r="DT34" s="111">
        <f>'KALENDER PENDIDIKAN'!F138</f>
        <v>1</v>
      </c>
      <c r="DU34" s="111"/>
      <c r="DV34" s="111">
        <f>'KALENDER PENDIDIKAN'!G138</f>
        <v>0</v>
      </c>
      <c r="DW34" s="111"/>
      <c r="DX34" s="111">
        <f>'KALENDER PENDIDIKAN'!H138</f>
        <v>1</v>
      </c>
      <c r="DY34" s="111"/>
      <c r="DZ34" s="111">
        <f>'KALENDER PENDIDIKAN'!I138</f>
        <v>1</v>
      </c>
      <c r="EA34" s="111"/>
      <c r="EB34" s="111">
        <f>'KALENDER PENDIDIKAN'!J138</f>
        <v>1</v>
      </c>
      <c r="EC34" s="111"/>
      <c r="ED34" s="111">
        <f>'KALENDER PENDIDIKAN'!K138</f>
        <v>0</v>
      </c>
      <c r="EE34" s="111"/>
      <c r="EF34" s="111">
        <f>'KALENDER PENDIDIKAN'!L138</f>
        <v>0</v>
      </c>
      <c r="EG34" s="111"/>
      <c r="EH34" s="111">
        <f>'KALENDER PENDIDIKAN'!M138</f>
        <v>0</v>
      </c>
      <c r="EI34" s="111"/>
      <c r="EJ34" s="111">
        <f>'KALENDER PENDIDIKAN'!N138</f>
        <v>1</v>
      </c>
      <c r="EK34" s="111"/>
      <c r="EL34" s="111">
        <f>'KALENDER PENDIDIKAN'!O138</f>
        <v>1</v>
      </c>
      <c r="EM34" s="111"/>
      <c r="EN34" s="111">
        <f>'KALENDER PENDIDIKAN'!P138</f>
        <v>1</v>
      </c>
      <c r="EO34" s="111"/>
      <c r="EP34" s="111">
        <f>'KALENDER PENDIDIKAN'!Q138</f>
        <v>1</v>
      </c>
      <c r="EQ34" s="111"/>
      <c r="ER34" s="111">
        <f>'KALENDER PENDIDIKAN'!R138</f>
        <v>0</v>
      </c>
      <c r="ES34" s="111"/>
      <c r="ET34" s="111">
        <f>'KALENDER PENDIDIKAN'!S138</f>
        <v>0</v>
      </c>
      <c r="EU34" s="111"/>
      <c r="EV34" s="111">
        <f>'KALENDER PENDIDIKAN'!T138</f>
        <v>1</v>
      </c>
      <c r="EW34" s="111"/>
      <c r="EX34" s="111">
        <f>'KALENDER PENDIDIKAN'!U138</f>
        <v>1</v>
      </c>
      <c r="EY34" s="111"/>
      <c r="EZ34" s="111">
        <f>'KALENDER PENDIDIKAN'!V138</f>
        <v>1</v>
      </c>
      <c r="FA34" s="111"/>
      <c r="FB34" s="111">
        <f>'KALENDER PENDIDIKAN'!W138</f>
        <v>1</v>
      </c>
      <c r="FC34" s="111"/>
      <c r="FD34" s="111">
        <f>'KALENDER PENDIDIKAN'!X138</f>
        <v>1</v>
      </c>
      <c r="FE34" s="111"/>
      <c r="FF34" s="111">
        <f>'KALENDER PENDIDIKAN'!Y138</f>
        <v>0</v>
      </c>
      <c r="FG34" s="111"/>
      <c r="FH34" s="111">
        <f>'KALENDER PENDIDIKAN'!Z138</f>
        <v>0</v>
      </c>
      <c r="FI34" s="111"/>
      <c r="FJ34" s="111">
        <f>'KALENDER PENDIDIKAN'!AA138</f>
        <v>0</v>
      </c>
      <c r="FK34" s="111"/>
      <c r="FL34" s="111">
        <f>'KALENDER PENDIDIKAN'!AB138</f>
        <v>1</v>
      </c>
      <c r="FM34" s="111"/>
      <c r="FN34" s="111">
        <f>'KALENDER PENDIDIKAN'!AC138</f>
        <v>0</v>
      </c>
      <c r="FO34" s="111"/>
      <c r="FP34" s="111">
        <f>'KALENDER PENDIDIKAN'!AD138</f>
        <v>1</v>
      </c>
      <c r="FQ34" s="111"/>
      <c r="FR34" s="111">
        <f>'KALENDER PENDIDIKAN'!AE138</f>
        <v>0</v>
      </c>
      <c r="FS34" s="111"/>
      <c r="FT34" s="111">
        <f>'KALENDER PENDIDIKAN'!AF138</f>
        <v>1</v>
      </c>
      <c r="FU34" s="111"/>
      <c r="FV34" s="111">
        <f>'KALENDER PENDIDIKAN'!AG138</f>
        <v>0</v>
      </c>
      <c r="FW34" s="111"/>
      <c r="FX34" s="111">
        <f>'KALENDER PENDIDIKAN'!AH138</f>
        <v>0</v>
      </c>
      <c r="FY34" s="111"/>
      <c r="FZ34" s="111">
        <f>'KALENDER PENDIDIKAN'!AI138</f>
        <v>0</v>
      </c>
      <c r="GA34" s="111"/>
      <c r="GB34" s="111">
        <f>'KALENDER PENDIDIKAN'!AJ138</f>
        <v>0</v>
      </c>
      <c r="GC34" s="111"/>
      <c r="GD34" s="111">
        <f>'KALENDER PENDIDIKAN'!AK138</f>
        <v>0</v>
      </c>
      <c r="GE34" s="111"/>
      <c r="GF34" s="111">
        <v>24</v>
      </c>
      <c r="GH34" s="103" t="str">
        <f t="shared" si="177"/>
        <v>Hide</v>
      </c>
    </row>
    <row r="35" spans="1:190" hidden="1" x14ac:dyDescent="0.35">
      <c r="A35" s="442" t="str">
        <f>PROTA!C62</f>
        <v/>
      </c>
      <c r="B35" s="442"/>
      <c r="C35" s="118" t="str">
        <f>PROTA!E62</f>
        <v/>
      </c>
      <c r="D35" s="137" t="str">
        <f t="shared" si="70"/>
        <v/>
      </c>
      <c r="E35" s="137" t="str">
        <f t="shared" si="71"/>
        <v/>
      </c>
      <c r="F35" s="137" t="str">
        <f t="shared" si="72"/>
        <v/>
      </c>
      <c r="G35" s="137" t="str">
        <f t="shared" si="73"/>
        <v/>
      </c>
      <c r="H35" s="137" t="str">
        <f t="shared" si="74"/>
        <v/>
      </c>
      <c r="I35" s="137" t="str">
        <f t="shared" si="75"/>
        <v/>
      </c>
      <c r="J35" s="137" t="str">
        <f t="shared" si="76"/>
        <v/>
      </c>
      <c r="K35" s="137" t="str">
        <f t="shared" si="77"/>
        <v/>
      </c>
      <c r="L35" s="137" t="str">
        <f t="shared" si="78"/>
        <v/>
      </c>
      <c r="M35" s="137" t="str">
        <f t="shared" si="79"/>
        <v/>
      </c>
      <c r="N35" s="137" t="str">
        <f t="shared" si="80"/>
        <v/>
      </c>
      <c r="O35" s="137" t="str">
        <f t="shared" si="81"/>
        <v/>
      </c>
      <c r="P35" s="137" t="str">
        <f t="shared" si="82"/>
        <v/>
      </c>
      <c r="Q35" s="137" t="str">
        <f t="shared" si="83"/>
        <v/>
      </c>
      <c r="R35" s="137" t="str">
        <f t="shared" si="84"/>
        <v/>
      </c>
      <c r="S35" s="137" t="str">
        <f t="shared" si="85"/>
        <v/>
      </c>
      <c r="T35" s="137" t="str">
        <f t="shared" si="86"/>
        <v/>
      </c>
      <c r="U35" s="137" t="str">
        <f t="shared" si="87"/>
        <v/>
      </c>
      <c r="V35" s="137" t="str">
        <f t="shared" si="88"/>
        <v/>
      </c>
      <c r="W35" s="137" t="str">
        <f t="shared" si="89"/>
        <v/>
      </c>
      <c r="X35" s="137" t="str">
        <f t="shared" si="90"/>
        <v/>
      </c>
      <c r="Y35" s="137" t="str">
        <f t="shared" si="91"/>
        <v/>
      </c>
      <c r="Z35" s="137" t="str">
        <f t="shared" si="92"/>
        <v/>
      </c>
      <c r="AA35" s="137" t="str">
        <f t="shared" si="93"/>
        <v/>
      </c>
      <c r="AB35" s="137" t="str">
        <f t="shared" si="94"/>
        <v/>
      </c>
      <c r="AC35" s="137" t="str">
        <f t="shared" si="95"/>
        <v/>
      </c>
      <c r="AD35" s="137" t="str">
        <f t="shared" si="96"/>
        <v/>
      </c>
      <c r="AE35" s="137" t="str">
        <f t="shared" si="97"/>
        <v/>
      </c>
      <c r="AF35" s="137" t="str">
        <f t="shared" si="98"/>
        <v/>
      </c>
      <c r="AG35" s="137" t="str">
        <f t="shared" si="99"/>
        <v/>
      </c>
      <c r="AH35" s="137" t="str">
        <f t="shared" si="100"/>
        <v/>
      </c>
      <c r="AI35" s="137" t="str">
        <f t="shared" si="101"/>
        <v/>
      </c>
      <c r="AJ35" s="137" t="str">
        <f t="shared" si="102"/>
        <v/>
      </c>
      <c r="AK35" s="137" t="str">
        <f t="shared" si="103"/>
        <v/>
      </c>
      <c r="AL35" s="137" t="str">
        <f t="shared" si="104"/>
        <v/>
      </c>
      <c r="AM35" s="137" t="str">
        <f t="shared" si="105"/>
        <v/>
      </c>
      <c r="AN35" s="41"/>
      <c r="AO35" s="21"/>
      <c r="AP35">
        <f t="shared" ref="AP35:AP38" si="874">IF(C35="",0,C35)</f>
        <v>0</v>
      </c>
      <c r="AQ35" s="111">
        <f t="shared" ref="AQ35:AQ38" si="875">IF(C35="",0,C35)</f>
        <v>0</v>
      </c>
      <c r="AR35" s="111">
        <f>IF(DL35&gt;0,IF(AND(AQ33=0,AR33=0),IF(AQ35&lt;=$AQ$6,IF(SUM(AR11:AR33)&lt;&gt;$AQ$6,AQ35,0),$AQ$6),IF(AQ33&lt;&gt;$AP$33,IF(AND(AQ35&lt;$AQ$6,AR33&lt;$AQ$6),IF($AQ$6-SUM(AR11:AR33)&gt;AQ35,AQ35,$AQ$6-SUM(AR11:AR33)),$AQ$6-AR33),IF($AQ$6-SUM(AR11:AR33)&gt;AQ35,AQ35,IF(AQ35=$AP$35,$AQ$6-SUM(AR11:AR33),0)))),0)</f>
        <v>0</v>
      </c>
      <c r="AS35" s="111">
        <f t="shared" ref="AS35:AS36" si="876">AQ35-AR35</f>
        <v>0</v>
      </c>
      <c r="AT35" s="111">
        <f t="shared" ref="AT35" si="877">IF(DN35&gt;0,IF(AND(AS33=0,AT33=0),IF(AS35&lt;=$AQ$6,IF(SUM(AT11:AT33)&lt;&gt;$AQ$6,AS35,0),$AQ$6),IF(AS33&lt;&gt;$AP$33,IF(AND(AS35&lt;$AQ$6,AT33&lt;$AQ$6),IF($AQ$6-SUM(AT11:AT33)&gt;AS35,AS35,$AQ$6-SUM(AT11:AT33)),$AQ$6-AT33),IF($AQ$6-SUM(AT11:AT33)&gt;AS35,AS35,IF(AS35=$AP$35,$AQ$6-SUM(AT11:AT33),0)))),0)</f>
        <v>0</v>
      </c>
      <c r="AU35" s="111">
        <f t="shared" ref="AU35:AU36" si="878">AS35-AT35</f>
        <v>0</v>
      </c>
      <c r="AV35" s="111">
        <f t="shared" ref="AV35" si="879">IF(DP35&gt;0,IF(AND(AU33=0,AV33=0),IF(AU35&lt;=$AQ$6,IF(SUM(AV11:AV33)&lt;&gt;$AQ$6,AU35,0),$AQ$6),IF(AU33&lt;&gt;$AP$33,IF(AND(AU35&lt;$AQ$6,AV33&lt;$AQ$6),IF($AQ$6-SUM(AV11:AV33)&gt;AU35,AU35,$AQ$6-SUM(AV11:AV33)),$AQ$6-AV33),IF($AQ$6-SUM(AV11:AV33)&gt;AU35,AU35,IF(AU35=$AP$35,$AQ$6-SUM(AV11:AV33),0)))),0)</f>
        <v>0</v>
      </c>
      <c r="AW35" s="111">
        <f t="shared" ref="AW35:AW36" si="880">AU35-AV35</f>
        <v>0</v>
      </c>
      <c r="AX35" s="111">
        <f t="shared" ref="AX35" si="881">IF(DR35&gt;0,IF(AND(AW33=0,AX33=0),IF(AW35&lt;=$AQ$6,IF(SUM(AX11:AX33)&lt;&gt;$AQ$6,AW35,0),$AQ$6),IF(AW33&lt;&gt;$AP$33,IF(AND(AW35&lt;$AQ$6,AX33&lt;$AQ$6),IF($AQ$6-SUM(AX11:AX33)&gt;AW35,AW35,$AQ$6-SUM(AX11:AX33)),$AQ$6-AX33),IF($AQ$6-SUM(AX11:AX33)&gt;AW35,AW35,IF(AW35=$AP$35,$AQ$6-SUM(AX11:AX33),0)))),0)</f>
        <v>0</v>
      </c>
      <c r="AY35" s="111">
        <f t="shared" ref="AY35:AY36" si="882">AW35-AX35</f>
        <v>0</v>
      </c>
      <c r="AZ35" s="111">
        <f t="shared" ref="AZ35" si="883">IF(DT35&gt;0,IF(AND(AY33=0,AZ33=0),IF(AY35&lt;=$AQ$6,IF(SUM(AZ11:AZ33)&lt;&gt;$AQ$6,AY35,0),$AQ$6),IF(AY33&lt;&gt;$AP$33,IF(AND(AY35&lt;$AQ$6,AZ33&lt;$AQ$6),IF($AQ$6-SUM(AZ11:AZ33)&gt;AY35,AY35,$AQ$6-SUM(AZ11:AZ33)),$AQ$6-AZ33),IF($AQ$6-SUM(AZ11:AZ33)&gt;AY35,AY35,IF(AY35=$AP$35,$AQ$6-SUM(AZ11:AZ33),0)))),0)</f>
        <v>0</v>
      </c>
      <c r="BA35" s="111">
        <f t="shared" ref="BA35:BA36" si="884">AY35-AZ35</f>
        <v>0</v>
      </c>
      <c r="BB35" s="111">
        <f t="shared" ref="BB35" si="885">IF(DV35&gt;0,IF(AND(BA33=0,BB33=0),IF(BA35&lt;=$AQ$6,IF(SUM(BB11:BB33)&lt;&gt;$AQ$6,BA35,0),$AQ$6),IF(BA33&lt;&gt;$AP$33,IF(AND(BA35&lt;$AQ$6,BB33&lt;$AQ$6),IF($AQ$6-SUM(BB11:BB33)&gt;BA35,BA35,$AQ$6-SUM(BB11:BB33)),$AQ$6-BB33),IF($AQ$6-SUM(BB11:BB33)&gt;BA35,BA35,IF(BA35=$AP$35,$AQ$6-SUM(BB11:BB33),0)))),0)</f>
        <v>0</v>
      </c>
      <c r="BC35" s="111">
        <f t="shared" ref="BC35:BC36" si="886">BA35-BB35</f>
        <v>0</v>
      </c>
      <c r="BD35" s="111">
        <f t="shared" ref="BD35" si="887">IF(DX35&gt;0,IF(AND(BC33=0,BD33=0),IF(BC35&lt;=$AQ$6,IF(SUM(BD11:BD33)&lt;&gt;$AQ$6,BC35,0),$AQ$6),IF(BC33&lt;&gt;$AP$33,IF(AND(BC35&lt;$AQ$6,BD33&lt;$AQ$6),IF($AQ$6-SUM(BD11:BD33)&gt;BC35,BC35,$AQ$6-SUM(BD11:BD33)),$AQ$6-BD33),IF($AQ$6-SUM(BD11:BD33)&gt;BC35,BC35,IF(BC35=$AP$35,$AQ$6-SUM(BD11:BD33),0)))),0)</f>
        <v>0</v>
      </c>
      <c r="BE35" s="111">
        <f t="shared" ref="BE35:BE36" si="888">BC35-BD35</f>
        <v>0</v>
      </c>
      <c r="BF35" s="111">
        <f t="shared" ref="BF35" si="889">IF(DZ35&gt;0,IF(AND(BE33=0,BF33=0),IF(BE35&lt;=$AQ$6,IF(SUM(BF11:BF33)&lt;&gt;$AQ$6,BE35,0),$AQ$6),IF(BE33&lt;&gt;$AP$33,IF(AND(BE35&lt;$AQ$6,BF33&lt;$AQ$6),IF($AQ$6-SUM(BF11:BF33)&gt;BE35,BE35,$AQ$6-SUM(BF11:BF33)),$AQ$6-BF33),IF($AQ$6-SUM(BF11:BF33)&gt;BE35,BE35,IF(BE35=$AP$35,$AQ$6-SUM(BF11:BF33),0)))),0)</f>
        <v>0</v>
      </c>
      <c r="BG35" s="111">
        <f t="shared" ref="BG35:BG36" si="890">BE35-BF35</f>
        <v>0</v>
      </c>
      <c r="BH35" s="111">
        <f t="shared" ref="BH35" si="891">IF(EB35&gt;0,IF(AND(BG33=0,BH33=0),IF(BG35&lt;=$AQ$6,IF(SUM(BH11:BH33)&lt;&gt;$AQ$6,BG35,0),$AQ$6),IF(BG33&lt;&gt;$AP$33,IF(AND(BG35&lt;$AQ$6,BH33&lt;$AQ$6),IF($AQ$6-SUM(BH11:BH33)&gt;BG35,BG35,$AQ$6-SUM(BH11:BH33)),$AQ$6-BH33),IF($AQ$6-SUM(BH11:BH33)&gt;BG35,BG35,IF(BG35=$AP$35,$AQ$6-SUM(BH11:BH33),0)))),0)</f>
        <v>0</v>
      </c>
      <c r="BI35" s="111">
        <f t="shared" ref="BI35:BI36" si="892">BG35-BH35</f>
        <v>0</v>
      </c>
      <c r="BJ35" s="111">
        <f t="shared" ref="BJ35" si="893">IF(ED35&gt;0,IF(AND(BI33=0,BJ33=0),IF(BI35&lt;=$AQ$6,IF(SUM(BJ11:BJ33)&lt;&gt;$AQ$6,BI35,0),$AQ$6),IF(BI33&lt;&gt;$AP$33,IF(AND(BI35&lt;$AQ$6,BJ33&lt;$AQ$6),IF($AQ$6-SUM(BJ11:BJ33)&gt;BI35,BI35,$AQ$6-SUM(BJ11:BJ33)),$AQ$6-BJ33),IF($AQ$6-SUM(BJ11:BJ33)&gt;BI35,BI35,IF(BI35=$AP$35,$AQ$6-SUM(BJ11:BJ33),0)))),0)</f>
        <v>0</v>
      </c>
      <c r="BK35" s="111">
        <f t="shared" ref="BK35:BK36" si="894">BI35-BJ35</f>
        <v>0</v>
      </c>
      <c r="BL35" s="111">
        <f t="shared" ref="BL35" si="895">IF(EF35&gt;0,IF(AND(BK33=0,BL33=0),IF(BK35&lt;=$AQ$6,IF(SUM(BL11:BL33)&lt;&gt;$AQ$6,BK35,0),$AQ$6),IF(BK33&lt;&gt;$AP$33,IF(AND(BK35&lt;$AQ$6,BL33&lt;$AQ$6),IF($AQ$6-SUM(BL11:BL33)&gt;BK35,BK35,$AQ$6-SUM(BL11:BL33)),$AQ$6-BL33),IF($AQ$6-SUM(BL11:BL33)&gt;BK35,BK35,IF(BK35=$AP$35,$AQ$6-SUM(BL11:BL33),0)))),0)</f>
        <v>0</v>
      </c>
      <c r="BM35" s="111">
        <f t="shared" ref="BM35:BM36" si="896">BK35-BL35</f>
        <v>0</v>
      </c>
      <c r="BN35" s="111">
        <f t="shared" ref="BN35" si="897">IF(EH35&gt;0,IF(AND(BM33=0,BN33=0),IF(BM35&lt;=$AQ$6,IF(SUM(BN11:BN33)&lt;&gt;$AQ$6,BM35,0),$AQ$6),IF(BM33&lt;&gt;$AP$33,IF(AND(BM35&lt;$AQ$6,BN33&lt;$AQ$6),IF($AQ$6-SUM(BN11:BN33)&gt;BM35,BM35,$AQ$6-SUM(BN11:BN33)),$AQ$6-BN33),IF($AQ$6-SUM(BN11:BN33)&gt;BM35,BM35,IF(BM35=$AP$35,$AQ$6-SUM(BN11:BN33),0)))),0)</f>
        <v>0</v>
      </c>
      <c r="BO35" s="111">
        <f t="shared" ref="BO35:BO36" si="898">BM35-BN35</f>
        <v>0</v>
      </c>
      <c r="BP35" s="111">
        <f t="shared" ref="BP35" si="899">IF(EJ35&gt;0,IF(AND(BO33=0,BP33=0),IF(BO35&lt;=$AQ$6,IF(SUM(BP11:BP33)&lt;&gt;$AQ$6,BO35,0),$AQ$6),IF(BO33&lt;&gt;$AP$33,IF(AND(BO35&lt;$AQ$6,BP33&lt;$AQ$6),IF($AQ$6-SUM(BP11:BP33)&gt;BO35,BO35,$AQ$6-SUM(BP11:BP33)),$AQ$6-BP33),IF($AQ$6-SUM(BP11:BP33)&gt;BO35,BO35,IF(BO35=$AP$35,$AQ$6-SUM(BP11:BP33),0)))),0)</f>
        <v>0</v>
      </c>
      <c r="BQ35" s="111">
        <f t="shared" ref="BQ35:BQ36" si="900">BO35-BP35</f>
        <v>0</v>
      </c>
      <c r="BR35" s="111">
        <f t="shared" ref="BR35" si="901">IF(EL35&gt;0,IF(AND(BQ33=0,BR33=0),IF(BQ35&lt;=$AQ$6,IF(SUM(BR11:BR33)&lt;&gt;$AQ$6,BQ35,0),$AQ$6),IF(BQ33&lt;&gt;$AP$33,IF(AND(BQ35&lt;$AQ$6,BR33&lt;$AQ$6),IF($AQ$6-SUM(BR11:BR33)&gt;BQ35,BQ35,$AQ$6-SUM(BR11:BR33)),$AQ$6-BR33),IF($AQ$6-SUM(BR11:BR33)&gt;BQ35,BQ35,IF(BQ35=$AP$35,$AQ$6-SUM(BR11:BR33),0)))),0)</f>
        <v>0</v>
      </c>
      <c r="BS35" s="111">
        <f t="shared" ref="BS35:BS36" si="902">BQ35-BR35</f>
        <v>0</v>
      </c>
      <c r="BT35" s="111">
        <f t="shared" ref="BT35" si="903">IF(EN35&gt;0,IF(AND(BS33=0,BT33=0),IF(BS35&lt;=$AQ$6,IF(SUM(BT11:BT33)&lt;&gt;$AQ$6,BS35,0),$AQ$6),IF(BS33&lt;&gt;$AP$33,IF(AND(BS35&lt;$AQ$6,BT33&lt;$AQ$6),IF($AQ$6-SUM(BT11:BT33)&gt;BS35,BS35,$AQ$6-SUM(BT11:BT33)),$AQ$6-BT33),IF($AQ$6-SUM(BT11:BT33)&gt;BS35,BS35,IF(BS35=$AP$35,$AQ$6-SUM(BT11:BT33),0)))),0)</f>
        <v>0</v>
      </c>
      <c r="BU35" s="111">
        <f t="shared" ref="BU35:BU36" si="904">BS35-BT35</f>
        <v>0</v>
      </c>
      <c r="BV35" s="111">
        <f t="shared" ref="BV35" si="905">IF(EP35&gt;0,IF(AND(BU33=0,BV33=0),IF(BU35&lt;=$AQ$6,IF(SUM(BV11:BV33)&lt;&gt;$AQ$6,BU35,0),$AQ$6),IF(BU33&lt;&gt;$AP$33,IF(AND(BU35&lt;$AQ$6,BV33&lt;$AQ$6),IF($AQ$6-SUM(BV11:BV33)&gt;BU35,BU35,$AQ$6-SUM(BV11:BV33)),$AQ$6-BV33),IF($AQ$6-SUM(BV11:BV33)&gt;BU35,BU35,IF(BU35=$AP$35,$AQ$6-SUM(BV11:BV33),0)))),0)</f>
        <v>0</v>
      </c>
      <c r="BW35" s="111">
        <f t="shared" ref="BW35:BW36" si="906">BU35-BV35</f>
        <v>0</v>
      </c>
      <c r="BX35" s="111">
        <f t="shared" ref="BX35" si="907">IF(ER35&gt;0,IF(AND(BW33=0,BX33=0),IF(BW35&lt;=$AQ$6,IF(SUM(BX11:BX33)&lt;&gt;$AQ$6,BW35,0),$AQ$6),IF(BW33&lt;&gt;$AP$33,IF(AND(BW35&lt;$AQ$6,BX33&lt;$AQ$6),IF($AQ$6-SUM(BX11:BX33)&gt;BW35,BW35,$AQ$6-SUM(BX11:BX33)),$AQ$6-BX33),IF($AQ$6-SUM(BX11:BX33)&gt;BW35,BW35,IF(BW35=$AP$35,$AQ$6-SUM(BX11:BX33),0)))),0)</f>
        <v>0</v>
      </c>
      <c r="BY35" s="111">
        <f t="shared" ref="BY35:BY36" si="908">BW35-BX35</f>
        <v>0</v>
      </c>
      <c r="BZ35" s="111">
        <f t="shared" ref="BZ35" si="909">IF(ET35&gt;0,IF(AND(BY33=0,BZ33=0),IF(BY35&lt;=$AQ$6,IF(SUM(BZ11:BZ33)&lt;&gt;$AQ$6,BY35,0),$AQ$6),IF(BY33&lt;&gt;$AP$33,IF(AND(BY35&lt;$AQ$6,BZ33&lt;$AQ$6),IF($AQ$6-SUM(BZ11:BZ33)&gt;BY35,BY35,$AQ$6-SUM(BZ11:BZ33)),$AQ$6-BZ33),IF($AQ$6-SUM(BZ11:BZ33)&gt;BY35,BY35,IF(BY35=$AP$35,$AQ$6-SUM(BZ11:BZ33),0)))),0)</f>
        <v>0</v>
      </c>
      <c r="CA35" s="111">
        <f t="shared" ref="CA35:CA36" si="910">BY35-BZ35</f>
        <v>0</v>
      </c>
      <c r="CB35" s="111">
        <f t="shared" ref="CB35" si="911">IF(EV35&gt;0,IF(AND(CA33=0,CB33=0),IF(CA35&lt;=$AQ$6,IF(SUM(CB11:CB33)&lt;&gt;$AQ$6,CA35,0),$AQ$6),IF(CA33&lt;&gt;$AP$33,IF(AND(CA35&lt;$AQ$6,CB33&lt;$AQ$6),IF($AQ$6-SUM(CB11:CB33)&gt;CA35,CA35,$AQ$6-SUM(CB11:CB33)),$AQ$6-CB33),IF($AQ$6-SUM(CB11:CB33)&gt;CA35,CA35,IF(CA35=$AP$35,$AQ$6-SUM(CB11:CB33),0)))),0)</f>
        <v>0</v>
      </c>
      <c r="CC35" s="111">
        <f t="shared" ref="CC35:CC36" si="912">CA35-CB35</f>
        <v>0</v>
      </c>
      <c r="CD35" s="111">
        <f t="shared" ref="CD35" si="913">IF(EX35&gt;0,IF(AND(CC33=0,CD33=0),IF(CC35&lt;=$AQ$6,IF(SUM(CD11:CD33)&lt;&gt;$AQ$6,CC35,0),$AQ$6),IF(CC33&lt;&gt;$AP$33,IF(AND(CC35&lt;$AQ$6,CD33&lt;$AQ$6),IF($AQ$6-SUM(CD11:CD33)&gt;CC35,CC35,$AQ$6-SUM(CD11:CD33)),$AQ$6-CD33),IF($AQ$6-SUM(CD11:CD33)&gt;CC35,CC35,IF(CC35=$AP$35,$AQ$6-SUM(CD11:CD33),0)))),0)</f>
        <v>0</v>
      </c>
      <c r="CE35" s="111">
        <f t="shared" ref="CE35:CE36" si="914">CC35-CD35</f>
        <v>0</v>
      </c>
      <c r="CF35" s="111">
        <f t="shared" ref="CF35" si="915">IF(EZ35&gt;0,IF(AND(CE33=0,CF33=0),IF(CE35&lt;=$AQ$6,IF(SUM(CF11:CF33)&lt;&gt;$AQ$6,CE35,0),$AQ$6),IF(CE33&lt;&gt;$AP$33,IF(AND(CE35&lt;$AQ$6,CF33&lt;$AQ$6),IF($AQ$6-SUM(CF11:CF33)&gt;CE35,CE35,$AQ$6-SUM(CF11:CF33)),$AQ$6-CF33),IF($AQ$6-SUM(CF11:CF33)&gt;CE35,CE35,IF(CE35=$AP$35,$AQ$6-SUM(CF11:CF33),0)))),0)</f>
        <v>0</v>
      </c>
      <c r="CG35" s="111">
        <f t="shared" ref="CG35:CG36" si="916">CE35-CF35</f>
        <v>0</v>
      </c>
      <c r="CH35" s="111">
        <f t="shared" ref="CH35" si="917">IF(FB35&gt;0,IF(AND(CG33=0,CH33=0),IF(CG35&lt;=$AQ$6,IF(SUM(CH11:CH33)&lt;&gt;$AQ$6,CG35,0),$AQ$6),IF(CG33&lt;&gt;$AP$33,IF(AND(CG35&lt;$AQ$6,CH33&lt;$AQ$6),IF($AQ$6-SUM(CH11:CH33)&gt;CG35,CG35,$AQ$6-SUM(CH11:CH33)),$AQ$6-CH33),IF($AQ$6-SUM(CH11:CH33)&gt;CG35,CG35,IF(CG35=$AP$35,$AQ$6-SUM(CH11:CH33),0)))),0)</f>
        <v>0</v>
      </c>
      <c r="CI35" s="111">
        <f t="shared" ref="CI35:CI36" si="918">CG35-CH35</f>
        <v>0</v>
      </c>
      <c r="CJ35" s="111">
        <f t="shared" ref="CJ35" si="919">IF(FD35&gt;0,IF(AND(CI33=0,CJ33=0),IF(CI35&lt;=$AQ$6,IF(SUM(CJ11:CJ33)&lt;&gt;$AQ$6,CI35,0),$AQ$6),IF(CI33&lt;&gt;$AP$33,IF(AND(CI35&lt;$AQ$6,CJ33&lt;$AQ$6),IF($AQ$6-SUM(CJ11:CJ33)&gt;CI35,CI35,$AQ$6-SUM(CJ11:CJ33)),$AQ$6-CJ33),IF($AQ$6-SUM(CJ11:CJ33)&gt;CI35,CI35,IF(CI35=$AP$35,$AQ$6-SUM(CJ11:CJ33),0)))),0)</f>
        <v>0</v>
      </c>
      <c r="CK35" s="111">
        <f t="shared" ref="CK35:CK36" si="920">CI35-CJ35</f>
        <v>0</v>
      </c>
      <c r="CL35" s="111">
        <f t="shared" ref="CL35" si="921">IF(FF35&gt;0,IF(AND(CK33=0,CL33=0),IF(CK35&lt;=$AQ$6,IF(SUM(CL11:CL33)&lt;&gt;$AQ$6,CK35,0),$AQ$6),IF(CK33&lt;&gt;$AP$33,IF(AND(CK35&lt;$AQ$6,CL33&lt;$AQ$6),IF($AQ$6-SUM(CL11:CL33)&gt;CK35,CK35,$AQ$6-SUM(CL11:CL33)),$AQ$6-CL33),IF($AQ$6-SUM(CL11:CL33)&gt;CK35,CK35,IF(CK35=$AP$35,$AQ$6-SUM(CL11:CL33),0)))),0)</f>
        <v>0</v>
      </c>
      <c r="CM35" s="111">
        <f t="shared" ref="CM35:CM36" si="922">CK35-CL35</f>
        <v>0</v>
      </c>
      <c r="CN35" s="111">
        <f t="shared" ref="CN35" si="923">IF(FH35&gt;0,IF(AND(CM33=0,CN33=0),IF(CM35&lt;=$AQ$6,IF(SUM(CN11:CN33)&lt;&gt;$AQ$6,CM35,0),$AQ$6),IF(CM33&lt;&gt;$AP$33,IF(AND(CM35&lt;$AQ$6,CN33&lt;$AQ$6),IF($AQ$6-SUM(CN11:CN33)&gt;CM35,CM35,$AQ$6-SUM(CN11:CN33)),$AQ$6-CN33),IF($AQ$6-SUM(CN11:CN33)&gt;CM35,CM35,IF(CM35=$AP$35,$AQ$6-SUM(CN11:CN33),0)))),0)</f>
        <v>0</v>
      </c>
      <c r="CO35" s="111">
        <f t="shared" ref="CO35:CO36" si="924">CM35-CN35</f>
        <v>0</v>
      </c>
      <c r="CP35" s="111">
        <f t="shared" ref="CP35" si="925">IF(FJ35&gt;0,IF(AND(CO33=0,CP33=0),IF(CO35&lt;=$AQ$6,IF(SUM(CP11:CP33)&lt;&gt;$AQ$6,CO35,0),$AQ$6),IF(CO33&lt;&gt;$AP$33,IF(AND(CO35&lt;$AQ$6,CP33&lt;$AQ$6),IF($AQ$6-SUM(CP11:CP33)&gt;CO35,CO35,$AQ$6-SUM(CP11:CP33)),$AQ$6-CP33),IF($AQ$6-SUM(CP11:CP33)&gt;CO35,CO35,IF(CO35=$AP$35,$AQ$6-SUM(CP11:CP33),0)))),0)</f>
        <v>0</v>
      </c>
      <c r="CQ35" s="111">
        <f t="shared" ref="CQ35:CQ36" si="926">CO35-CP35</f>
        <v>0</v>
      </c>
      <c r="CR35" s="111">
        <f t="shared" ref="CR35" si="927">IF(FL35&gt;0,IF(AND(CQ33=0,CR33=0),IF(CQ35&lt;=$AQ$6,IF(SUM(CR11:CR33)&lt;&gt;$AQ$6,CQ35,0),$AQ$6),IF(CQ33&lt;&gt;$AP$33,IF(AND(CQ35&lt;$AQ$6,CR33&lt;$AQ$6),IF($AQ$6-SUM(CR11:CR33)&gt;CQ35,CQ35,$AQ$6-SUM(CR11:CR33)),$AQ$6-CR33),IF($AQ$6-SUM(CR11:CR33)&gt;CQ35,CQ35,IF(CQ35=$AP$35,$AQ$6-SUM(CR11:CR33),0)))),0)</f>
        <v>0</v>
      </c>
      <c r="CS35" s="111">
        <f t="shared" ref="CS35:CS36" si="928">CQ35-CR35</f>
        <v>0</v>
      </c>
      <c r="CT35" s="111">
        <f t="shared" ref="CT35" si="929">IF(FN35&gt;0,IF(AND(CS33=0,CT33=0),IF(CS35&lt;=$AQ$6,IF(SUM(CT11:CT33)&lt;&gt;$AQ$6,CS35,0),$AQ$6),IF(CS33&lt;&gt;$AP$33,IF(AND(CS35&lt;$AQ$6,CT33&lt;$AQ$6),IF($AQ$6-SUM(CT11:CT33)&gt;CS35,CS35,$AQ$6-SUM(CT11:CT33)),$AQ$6-CT33),IF($AQ$6-SUM(CT11:CT33)&gt;CS35,CS35,IF(CS35=$AP$35,$AQ$6-SUM(CT11:CT33),0)))),0)</f>
        <v>0</v>
      </c>
      <c r="CU35" s="111">
        <f t="shared" ref="CU35:CU36" si="930">CS35-CT35</f>
        <v>0</v>
      </c>
      <c r="CV35" s="111">
        <f t="shared" ref="CV35" si="931">IF(FP35&gt;0,IF(AND(CU33=0,CV33=0),IF(CU35&lt;=$AQ$6,IF(SUM(CV11:CV33)&lt;&gt;$AQ$6,CU35,0),$AQ$6),IF(CU33&lt;&gt;$AP$33,IF(AND(CU35&lt;$AQ$6,CV33&lt;$AQ$6),IF($AQ$6-SUM(CV11:CV33)&gt;CU35,CU35,$AQ$6-SUM(CV11:CV33)),$AQ$6-CV33),IF($AQ$6-SUM(CV11:CV33)&gt;CU35,CU35,IF(CU35=$AP$35,$AQ$6-SUM(CV11:CV33),0)))),0)</f>
        <v>0</v>
      </c>
      <c r="CW35" s="111">
        <f t="shared" ref="CW35:CW36" si="932">CU35-CV35</f>
        <v>0</v>
      </c>
      <c r="CX35" s="111">
        <f t="shared" ref="CX35" si="933">IF(FR35&gt;0,IF(AND(CW33=0,CX33=0),IF(CW35&lt;=$AQ$6,IF(SUM(CX11:CX33)&lt;&gt;$AQ$6,CW35,0),$AQ$6),IF(CW33&lt;&gt;$AP$33,IF(AND(CW35&lt;$AQ$6,CX33&lt;$AQ$6),IF($AQ$6-SUM(CX11:CX33)&gt;CW35,CW35,$AQ$6-SUM(CX11:CX33)),$AQ$6-CX33),IF($AQ$6-SUM(CX11:CX33)&gt;CW35,CW35,IF(CW35=$AP$35,$AQ$6-SUM(CX11:CX33),0)))),0)</f>
        <v>0</v>
      </c>
      <c r="CY35" s="111">
        <f t="shared" ref="CY35:CY36" si="934">CW35-CX35</f>
        <v>0</v>
      </c>
      <c r="CZ35" s="111">
        <f t="shared" ref="CZ35" si="935">IF(FT35&gt;0,IF(AND(CY33=0,CZ33=0),IF(CY35&lt;=$AQ$6,IF(SUM(CZ11:CZ33)&lt;&gt;$AQ$6,CY35,0),$AQ$6),IF(CY33&lt;&gt;$AP$33,IF(AND(CY35&lt;$AQ$6,CZ33&lt;$AQ$6),IF($AQ$6-SUM(CZ11:CZ33)&gt;CY35,CY35,$AQ$6-SUM(CZ11:CZ33)),$AQ$6-CZ33),IF($AQ$6-SUM(CZ11:CZ33)&gt;CY35,CY35,IF(CY35=$AP$35,$AQ$6-SUM(CZ11:CZ33),0)))),0)</f>
        <v>0</v>
      </c>
      <c r="DA35" s="111">
        <f t="shared" ref="DA35:DA36" si="936">CY35-CZ35</f>
        <v>0</v>
      </c>
      <c r="DB35" s="111">
        <f t="shared" ref="DB35" si="937">IF(FV35&gt;0,IF(AND(DA33=0,DB33=0),IF(DA35&lt;=$AQ$6,IF(SUM(DB11:DB33)&lt;&gt;$AQ$6,DA35,0),$AQ$6),IF(DA33&lt;&gt;$AP$33,IF(AND(DA35&lt;$AQ$6,DB33&lt;$AQ$6),IF($AQ$6-SUM(DB11:DB33)&gt;DA35,DA35,$AQ$6-SUM(DB11:DB33)),$AQ$6-DB33),IF($AQ$6-SUM(DB11:DB33)&gt;DA35,DA35,IF(DA35=$AP$35,$AQ$6-SUM(DB11:DB33),0)))),0)</f>
        <v>0</v>
      </c>
      <c r="DC35" s="111">
        <f t="shared" ref="DC35:DC36" si="938">DA35-DB35</f>
        <v>0</v>
      </c>
      <c r="DD35" s="111">
        <f t="shared" ref="DD35" si="939">IF(FX35&gt;0,IF(AND(DC33=0,DD33=0),IF(DC35&lt;=$AQ$6,IF(SUM(DD11:DD33)&lt;&gt;$AQ$6,DC35,0),$AQ$6),IF(DC33&lt;&gt;$AP$33,IF(AND(DC35&lt;$AQ$6,DD33&lt;$AQ$6),IF($AQ$6-SUM(DD11:DD33)&gt;DC35,DC35,$AQ$6-SUM(DD11:DD33)),$AQ$6-DD33),IF($AQ$6-SUM(DD11:DD33)&gt;DC35,DC35,IF(DC35=$AP$35,$AQ$6-SUM(DD11:DD33),0)))),0)</f>
        <v>0</v>
      </c>
      <c r="DE35" s="111">
        <f t="shared" ref="DE35:DE36" si="940">DC35-DD35</f>
        <v>0</v>
      </c>
      <c r="DF35" s="111">
        <f t="shared" ref="DF35" si="941">IF(FZ35&gt;0,IF(AND(DE33=0,DF33=0),IF(DE35&lt;=$AQ$6,IF(SUM(DF11:DF33)&lt;&gt;$AQ$6,DE35,0),$AQ$6),IF(DE33&lt;&gt;$AP$33,IF(AND(DE35&lt;$AQ$6,DF33&lt;$AQ$6),IF($AQ$6-SUM(DF11:DF33)&gt;DE35,DE35,$AQ$6-SUM(DF11:DF33)),$AQ$6-DF33),IF($AQ$6-SUM(DF11:DF33)&gt;DE35,DE35,IF(DE35=$AP$35,$AQ$6-SUM(DF11:DF33),0)))),0)</f>
        <v>0</v>
      </c>
      <c r="DG35" s="111">
        <f t="shared" ref="DG35:DG36" si="942">DE35-DF35</f>
        <v>0</v>
      </c>
      <c r="DH35" s="111">
        <f t="shared" ref="DH35" si="943">IF(GB35&gt;0,IF(AND(DG33=0,DH33=0),IF(DG35&lt;=$AQ$6,IF(SUM(DH11:DH33)&lt;&gt;$AQ$6,DG35,0),$AQ$6),IF(DG33&lt;&gt;$AP$33,IF(AND(DG35&lt;$AQ$6,DH33&lt;$AQ$6),IF($AQ$6-SUM(DH11:DH33)&gt;DG35,DG35,$AQ$6-SUM(DH11:DH33)),$AQ$6-DH33),IF($AQ$6-SUM(DH11:DH33)&gt;DG35,DG35,IF(DG35=$AP$35,$AQ$6-SUM(DH11:DH33),0)))),0)</f>
        <v>0</v>
      </c>
      <c r="DI35" s="111">
        <f t="shared" ref="DI35:DI36" si="944">DG35-DH35</f>
        <v>0</v>
      </c>
      <c r="DJ35" s="111">
        <f t="shared" ref="DJ35" si="945">IF(GD35&gt;0,IF(AND(DI33=0,DJ33=0),IF(DI35&lt;=$AQ$6,IF(SUM(DJ11:DJ33)&lt;&gt;$AQ$6,DI35,0),$AQ$6),IF(DI33&lt;&gt;$AP$33,IF(AND(DI35&lt;$AQ$6,DJ33&lt;$AQ$6),IF($AQ$6-SUM(DJ11:DJ33)&gt;DI35,DI35,$AQ$6-SUM(DJ11:DJ33)),$AQ$6-DJ33),IF($AQ$6-SUM(DJ11:DJ33)&gt;DI35,DI35,IF(DI35=$AP$35,$AQ$6-SUM(DJ11:DJ33),0)))),0)</f>
        <v>0</v>
      </c>
      <c r="DL35" s="111">
        <f>'KALENDER PENDIDIKAN'!B139</f>
        <v>0</v>
      </c>
      <c r="DM35" s="111"/>
      <c r="DN35" s="111">
        <f>'KALENDER PENDIDIKAN'!C139</f>
        <v>1</v>
      </c>
      <c r="DO35" s="111"/>
      <c r="DP35" s="111">
        <f>'KALENDER PENDIDIKAN'!D139</f>
        <v>1</v>
      </c>
      <c r="DQ35" s="111"/>
      <c r="DR35" s="111">
        <f>'KALENDER PENDIDIKAN'!E139</f>
        <v>1</v>
      </c>
      <c r="DS35" s="111"/>
      <c r="DT35" s="111">
        <f>'KALENDER PENDIDIKAN'!F139</f>
        <v>1</v>
      </c>
      <c r="DU35" s="111"/>
      <c r="DV35" s="111">
        <f>'KALENDER PENDIDIKAN'!G139</f>
        <v>0</v>
      </c>
      <c r="DW35" s="111"/>
      <c r="DX35" s="111">
        <f>'KALENDER PENDIDIKAN'!H139</f>
        <v>1</v>
      </c>
      <c r="DY35" s="111"/>
      <c r="DZ35" s="111">
        <f>'KALENDER PENDIDIKAN'!I139</f>
        <v>1</v>
      </c>
      <c r="EA35" s="111"/>
      <c r="EB35" s="111">
        <f>'KALENDER PENDIDIKAN'!J139</f>
        <v>1</v>
      </c>
      <c r="EC35" s="111"/>
      <c r="ED35" s="111">
        <f>'KALENDER PENDIDIKAN'!K139</f>
        <v>0</v>
      </c>
      <c r="EE35" s="111"/>
      <c r="EF35" s="111">
        <f>'KALENDER PENDIDIKAN'!L139</f>
        <v>0</v>
      </c>
      <c r="EG35" s="111"/>
      <c r="EH35" s="111">
        <f>'KALENDER PENDIDIKAN'!M139</f>
        <v>0</v>
      </c>
      <c r="EI35" s="111"/>
      <c r="EJ35" s="111">
        <f>'KALENDER PENDIDIKAN'!N139</f>
        <v>1</v>
      </c>
      <c r="EK35" s="111"/>
      <c r="EL35" s="111">
        <f>'KALENDER PENDIDIKAN'!O139</f>
        <v>1</v>
      </c>
      <c r="EM35" s="111"/>
      <c r="EN35" s="111">
        <f>'KALENDER PENDIDIKAN'!P139</f>
        <v>1</v>
      </c>
      <c r="EO35" s="111"/>
      <c r="EP35" s="111">
        <f>'KALENDER PENDIDIKAN'!Q139</f>
        <v>1</v>
      </c>
      <c r="EQ35" s="111"/>
      <c r="ER35" s="111">
        <f>'KALENDER PENDIDIKAN'!R139</f>
        <v>0</v>
      </c>
      <c r="ES35" s="111"/>
      <c r="ET35" s="111">
        <f>'KALENDER PENDIDIKAN'!S139</f>
        <v>0</v>
      </c>
      <c r="EU35" s="111"/>
      <c r="EV35" s="111">
        <f>'KALENDER PENDIDIKAN'!T139</f>
        <v>1</v>
      </c>
      <c r="EW35" s="111"/>
      <c r="EX35" s="111">
        <f>'KALENDER PENDIDIKAN'!U139</f>
        <v>1</v>
      </c>
      <c r="EY35" s="111"/>
      <c r="EZ35" s="111">
        <f>'KALENDER PENDIDIKAN'!V139</f>
        <v>1</v>
      </c>
      <c r="FA35" s="111"/>
      <c r="FB35" s="111">
        <f>'KALENDER PENDIDIKAN'!W139</f>
        <v>1</v>
      </c>
      <c r="FC35" s="111"/>
      <c r="FD35" s="111">
        <f>'KALENDER PENDIDIKAN'!X139</f>
        <v>1</v>
      </c>
      <c r="FE35" s="111"/>
      <c r="FF35" s="111">
        <f>'KALENDER PENDIDIKAN'!Y139</f>
        <v>0</v>
      </c>
      <c r="FG35" s="111"/>
      <c r="FH35" s="111">
        <f>'KALENDER PENDIDIKAN'!Z139</f>
        <v>0</v>
      </c>
      <c r="FI35" s="111"/>
      <c r="FJ35" s="111">
        <f>'KALENDER PENDIDIKAN'!AA139</f>
        <v>0</v>
      </c>
      <c r="FK35" s="111"/>
      <c r="FL35" s="111">
        <f>'KALENDER PENDIDIKAN'!AB139</f>
        <v>1</v>
      </c>
      <c r="FM35" s="111"/>
      <c r="FN35" s="111">
        <f>'KALENDER PENDIDIKAN'!AC139</f>
        <v>0</v>
      </c>
      <c r="FO35" s="111"/>
      <c r="FP35" s="111">
        <f>'KALENDER PENDIDIKAN'!AD139</f>
        <v>1</v>
      </c>
      <c r="FQ35" s="111"/>
      <c r="FR35" s="111">
        <f>'KALENDER PENDIDIKAN'!AE139</f>
        <v>0</v>
      </c>
      <c r="FS35" s="111"/>
      <c r="FT35" s="111">
        <f>'KALENDER PENDIDIKAN'!AF139</f>
        <v>1</v>
      </c>
      <c r="FU35" s="111"/>
      <c r="FV35" s="111">
        <f>'KALENDER PENDIDIKAN'!AG139</f>
        <v>0</v>
      </c>
      <c r="FW35" s="111"/>
      <c r="FX35" s="111">
        <f>'KALENDER PENDIDIKAN'!AH139</f>
        <v>0</v>
      </c>
      <c r="FY35" s="111"/>
      <c r="FZ35" s="111">
        <f>'KALENDER PENDIDIKAN'!AI139</f>
        <v>0</v>
      </c>
      <c r="GA35" s="111"/>
      <c r="GB35" s="111">
        <f>'KALENDER PENDIDIKAN'!AJ139</f>
        <v>0</v>
      </c>
      <c r="GC35" s="111"/>
      <c r="GD35" s="111">
        <f>'KALENDER PENDIDIKAN'!AK139</f>
        <v>0</v>
      </c>
      <c r="GE35" s="111"/>
      <c r="GF35" s="111">
        <v>25</v>
      </c>
      <c r="GH35" s="103" t="str">
        <f t="shared" si="177"/>
        <v>Hide</v>
      </c>
    </row>
    <row r="36" spans="1:190" hidden="1" x14ac:dyDescent="0.35">
      <c r="A36" s="442" t="str">
        <f>PROTA!C63</f>
        <v/>
      </c>
      <c r="B36" s="442"/>
      <c r="C36" s="118" t="str">
        <f>PROTA!E63</f>
        <v/>
      </c>
      <c r="D36" s="137" t="str">
        <f t="shared" si="70"/>
        <v/>
      </c>
      <c r="E36" s="137" t="str">
        <f t="shared" si="71"/>
        <v/>
      </c>
      <c r="F36" s="137" t="str">
        <f t="shared" si="72"/>
        <v/>
      </c>
      <c r="G36" s="137" t="str">
        <f t="shared" si="73"/>
        <v/>
      </c>
      <c r="H36" s="137" t="str">
        <f t="shared" si="74"/>
        <v/>
      </c>
      <c r="I36" s="137" t="str">
        <f t="shared" si="75"/>
        <v/>
      </c>
      <c r="J36" s="137" t="str">
        <f t="shared" si="76"/>
        <v/>
      </c>
      <c r="K36" s="137" t="str">
        <f t="shared" si="77"/>
        <v/>
      </c>
      <c r="L36" s="137" t="str">
        <f t="shared" si="78"/>
        <v/>
      </c>
      <c r="M36" s="137" t="str">
        <f t="shared" si="79"/>
        <v/>
      </c>
      <c r="N36" s="137" t="str">
        <f t="shared" si="80"/>
        <v/>
      </c>
      <c r="O36" s="137" t="str">
        <f t="shared" si="81"/>
        <v/>
      </c>
      <c r="P36" s="137" t="str">
        <f t="shared" si="82"/>
        <v/>
      </c>
      <c r="Q36" s="137" t="str">
        <f t="shared" si="83"/>
        <v/>
      </c>
      <c r="R36" s="137" t="str">
        <f t="shared" si="84"/>
        <v/>
      </c>
      <c r="S36" s="137" t="str">
        <f t="shared" si="85"/>
        <v/>
      </c>
      <c r="T36" s="137" t="str">
        <f t="shared" si="86"/>
        <v/>
      </c>
      <c r="U36" s="137" t="str">
        <f t="shared" si="87"/>
        <v/>
      </c>
      <c r="V36" s="137" t="str">
        <f t="shared" si="88"/>
        <v/>
      </c>
      <c r="W36" s="137" t="str">
        <f t="shared" si="89"/>
        <v/>
      </c>
      <c r="X36" s="137" t="str">
        <f t="shared" si="90"/>
        <v/>
      </c>
      <c r="Y36" s="137" t="str">
        <f t="shared" si="91"/>
        <v/>
      </c>
      <c r="Z36" s="137" t="str">
        <f t="shared" si="92"/>
        <v/>
      </c>
      <c r="AA36" s="137" t="str">
        <f t="shared" si="93"/>
        <v/>
      </c>
      <c r="AB36" s="137" t="str">
        <f t="shared" si="94"/>
        <v/>
      </c>
      <c r="AC36" s="137" t="str">
        <f t="shared" si="95"/>
        <v/>
      </c>
      <c r="AD36" s="137" t="str">
        <f t="shared" si="96"/>
        <v/>
      </c>
      <c r="AE36" s="137" t="str">
        <f t="shared" si="97"/>
        <v/>
      </c>
      <c r="AF36" s="137" t="str">
        <f t="shared" si="98"/>
        <v/>
      </c>
      <c r="AG36" s="137" t="str">
        <f t="shared" si="99"/>
        <v/>
      </c>
      <c r="AH36" s="137" t="str">
        <f t="shared" si="100"/>
        <v/>
      </c>
      <c r="AI36" s="137" t="str">
        <f t="shared" si="101"/>
        <v/>
      </c>
      <c r="AJ36" s="137" t="str">
        <f t="shared" si="102"/>
        <v/>
      </c>
      <c r="AK36" s="137" t="str">
        <f t="shared" si="103"/>
        <v/>
      </c>
      <c r="AL36" s="137" t="str">
        <f t="shared" si="104"/>
        <v/>
      </c>
      <c r="AM36" s="137" t="str">
        <f t="shared" si="105"/>
        <v/>
      </c>
      <c r="AN36" s="41"/>
      <c r="AO36" s="21"/>
      <c r="AP36">
        <f t="shared" si="874"/>
        <v>0</v>
      </c>
      <c r="AQ36" s="111">
        <f t="shared" si="875"/>
        <v>0</v>
      </c>
      <c r="AR36" s="111">
        <f>IF(DL36&gt;0,IF(AND(AQ35=0,AR35=0),IF(AQ36&lt;=$AQ$6,IF(SUM(AR11:AR35)&lt;&gt;$AQ$6,AQ36,0),$AQ$6),IF(AQ35&lt;&gt;$AP$35,IF(AND(AQ36&lt;$AQ$6,AR35&lt;$AQ$6),IF($AQ$6-SUM(AR11:AR35)&gt;AQ36,AQ36,$AQ$6-SUM(AR11:AR35)),$AQ$6-AR35),IF($AQ$6-SUM(AR11:AR35)&gt;AQ36,AQ36,IF(AQ36=$AP$36,$AQ$6-SUM(AR11:AR35),0)))),0)</f>
        <v>0</v>
      </c>
      <c r="AS36" s="111">
        <f t="shared" si="876"/>
        <v>0</v>
      </c>
      <c r="AT36" s="111">
        <f t="shared" ref="AT36" si="946">IF(DN36&gt;0,IF(AND(AS35=0,AT35=0),IF(AS36&lt;=$AQ$6,IF(SUM(AT11:AT35)&lt;&gt;$AQ$6,AS36,0),$AQ$6),IF(AS35&lt;&gt;$AP$35,IF(AND(AS36&lt;$AQ$6,AT35&lt;$AQ$6),IF($AQ$6-SUM(AT11:AT35)&gt;AS36,AS36,$AQ$6-SUM(AT11:AT35)),$AQ$6-AT35),IF($AQ$6-SUM(AT11:AT35)&gt;AS36,AS36,IF(AS36=$AP$36,$AQ$6-SUM(AT11:AT35),0)))),0)</f>
        <v>0</v>
      </c>
      <c r="AU36" s="111">
        <f t="shared" si="878"/>
        <v>0</v>
      </c>
      <c r="AV36" s="111">
        <f t="shared" ref="AV36" si="947">IF(DP36&gt;0,IF(AND(AU35=0,AV35=0),IF(AU36&lt;=$AQ$6,IF(SUM(AV11:AV35)&lt;&gt;$AQ$6,AU36,0),$AQ$6),IF(AU35&lt;&gt;$AP$35,IF(AND(AU36&lt;$AQ$6,AV35&lt;$AQ$6),IF($AQ$6-SUM(AV11:AV35)&gt;AU36,AU36,$AQ$6-SUM(AV11:AV35)),$AQ$6-AV35),IF($AQ$6-SUM(AV11:AV35)&gt;AU36,AU36,IF(AU36=$AP$36,$AQ$6-SUM(AV11:AV35),0)))),0)</f>
        <v>0</v>
      </c>
      <c r="AW36" s="111">
        <f t="shared" si="880"/>
        <v>0</v>
      </c>
      <c r="AX36" s="111">
        <f t="shared" ref="AX36" si="948">IF(DR36&gt;0,IF(AND(AW35=0,AX35=0),IF(AW36&lt;=$AQ$6,IF(SUM(AX11:AX35)&lt;&gt;$AQ$6,AW36,0),$AQ$6),IF(AW35&lt;&gt;$AP$35,IF(AND(AW36&lt;$AQ$6,AX35&lt;$AQ$6),IF($AQ$6-SUM(AX11:AX35)&gt;AW36,AW36,$AQ$6-SUM(AX11:AX35)),$AQ$6-AX35),IF($AQ$6-SUM(AX11:AX35)&gt;AW36,AW36,IF(AW36=$AP$36,$AQ$6-SUM(AX11:AX35),0)))),0)</f>
        <v>0</v>
      </c>
      <c r="AY36" s="111">
        <f t="shared" si="882"/>
        <v>0</v>
      </c>
      <c r="AZ36" s="111">
        <f t="shared" ref="AZ36" si="949">IF(DT36&gt;0,IF(AND(AY35=0,AZ35=0),IF(AY36&lt;=$AQ$6,IF(SUM(AZ11:AZ35)&lt;&gt;$AQ$6,AY36,0),$AQ$6),IF(AY35&lt;&gt;$AP$35,IF(AND(AY36&lt;$AQ$6,AZ35&lt;$AQ$6),IF($AQ$6-SUM(AZ11:AZ35)&gt;AY36,AY36,$AQ$6-SUM(AZ11:AZ35)),$AQ$6-AZ35),IF($AQ$6-SUM(AZ11:AZ35)&gt;AY36,AY36,IF(AY36=$AP$36,$AQ$6-SUM(AZ11:AZ35),0)))),0)</f>
        <v>0</v>
      </c>
      <c r="BA36" s="111">
        <f t="shared" si="884"/>
        <v>0</v>
      </c>
      <c r="BB36" s="111">
        <f t="shared" ref="BB36" si="950">IF(DV36&gt;0,IF(AND(BA35=0,BB35=0),IF(BA36&lt;=$AQ$6,IF(SUM(BB11:BB35)&lt;&gt;$AQ$6,BA36,0),$AQ$6),IF(BA35&lt;&gt;$AP$35,IF(AND(BA36&lt;$AQ$6,BB35&lt;$AQ$6),IF($AQ$6-SUM(BB11:BB35)&gt;BA36,BA36,$AQ$6-SUM(BB11:BB35)),$AQ$6-BB35),IF($AQ$6-SUM(BB11:BB35)&gt;BA36,BA36,IF(BA36=$AP$36,$AQ$6-SUM(BB11:BB35),0)))),0)</f>
        <v>0</v>
      </c>
      <c r="BC36" s="111">
        <f t="shared" si="886"/>
        <v>0</v>
      </c>
      <c r="BD36" s="111">
        <f t="shared" ref="BD36" si="951">IF(DX36&gt;0,IF(AND(BC35=0,BD35=0),IF(BC36&lt;=$AQ$6,IF(SUM(BD11:BD35)&lt;&gt;$AQ$6,BC36,0),$AQ$6),IF(BC35&lt;&gt;$AP$35,IF(AND(BC36&lt;$AQ$6,BD35&lt;$AQ$6),IF($AQ$6-SUM(BD11:BD35)&gt;BC36,BC36,$AQ$6-SUM(BD11:BD35)),$AQ$6-BD35),IF($AQ$6-SUM(BD11:BD35)&gt;BC36,BC36,IF(BC36=$AP$36,$AQ$6-SUM(BD11:BD35),0)))),0)</f>
        <v>0</v>
      </c>
      <c r="BE36" s="111">
        <f t="shared" si="888"/>
        <v>0</v>
      </c>
      <c r="BF36" s="111">
        <f t="shared" ref="BF36" si="952">IF(DZ36&gt;0,IF(AND(BE35=0,BF35=0),IF(BE36&lt;=$AQ$6,IF(SUM(BF11:BF35)&lt;&gt;$AQ$6,BE36,0),$AQ$6),IF(BE35&lt;&gt;$AP$35,IF(AND(BE36&lt;$AQ$6,BF35&lt;$AQ$6),IF($AQ$6-SUM(BF11:BF35)&gt;BE36,BE36,$AQ$6-SUM(BF11:BF35)),$AQ$6-BF35),IF($AQ$6-SUM(BF11:BF35)&gt;BE36,BE36,IF(BE36=$AP$36,$AQ$6-SUM(BF11:BF35),0)))),0)</f>
        <v>0</v>
      </c>
      <c r="BG36" s="111">
        <f t="shared" si="890"/>
        <v>0</v>
      </c>
      <c r="BH36" s="111">
        <f t="shared" ref="BH36" si="953">IF(EB36&gt;0,IF(AND(BG35=0,BH35=0),IF(BG36&lt;=$AQ$6,IF(SUM(BH11:BH35)&lt;&gt;$AQ$6,BG36,0),$AQ$6),IF(BG35&lt;&gt;$AP$35,IF(AND(BG36&lt;$AQ$6,BH35&lt;$AQ$6),IF($AQ$6-SUM(BH11:BH35)&gt;BG36,BG36,$AQ$6-SUM(BH11:BH35)),$AQ$6-BH35),IF($AQ$6-SUM(BH11:BH35)&gt;BG36,BG36,IF(BG36=$AP$36,$AQ$6-SUM(BH11:BH35),0)))),0)</f>
        <v>0</v>
      </c>
      <c r="BI36" s="111">
        <f t="shared" si="892"/>
        <v>0</v>
      </c>
      <c r="BJ36" s="111">
        <f t="shared" ref="BJ36" si="954">IF(ED36&gt;0,IF(AND(BI35=0,BJ35=0),IF(BI36&lt;=$AQ$6,IF(SUM(BJ11:BJ35)&lt;&gt;$AQ$6,BI36,0),$AQ$6),IF(BI35&lt;&gt;$AP$35,IF(AND(BI36&lt;$AQ$6,BJ35&lt;$AQ$6),IF($AQ$6-SUM(BJ11:BJ35)&gt;BI36,BI36,$AQ$6-SUM(BJ11:BJ35)),$AQ$6-BJ35),IF($AQ$6-SUM(BJ11:BJ35)&gt;BI36,BI36,IF(BI36=$AP$36,$AQ$6-SUM(BJ11:BJ35),0)))),0)</f>
        <v>0</v>
      </c>
      <c r="BK36" s="111">
        <f t="shared" si="894"/>
        <v>0</v>
      </c>
      <c r="BL36" s="111">
        <f t="shared" ref="BL36" si="955">IF(EF36&gt;0,IF(AND(BK35=0,BL35=0),IF(BK36&lt;=$AQ$6,IF(SUM(BL11:BL35)&lt;&gt;$AQ$6,BK36,0),$AQ$6),IF(BK35&lt;&gt;$AP$35,IF(AND(BK36&lt;$AQ$6,BL35&lt;$AQ$6),IF($AQ$6-SUM(BL11:BL35)&gt;BK36,BK36,$AQ$6-SUM(BL11:BL35)),$AQ$6-BL35),IF($AQ$6-SUM(BL11:BL35)&gt;BK36,BK36,IF(BK36=$AP$36,$AQ$6-SUM(BL11:BL35),0)))),0)</f>
        <v>0</v>
      </c>
      <c r="BM36" s="111">
        <f t="shared" si="896"/>
        <v>0</v>
      </c>
      <c r="BN36" s="111">
        <f t="shared" ref="BN36" si="956">IF(EH36&gt;0,IF(AND(BM35=0,BN35=0),IF(BM36&lt;=$AQ$6,IF(SUM(BN11:BN35)&lt;&gt;$AQ$6,BM36,0),$AQ$6),IF(BM35&lt;&gt;$AP$35,IF(AND(BM36&lt;$AQ$6,BN35&lt;$AQ$6),IF($AQ$6-SUM(BN11:BN35)&gt;BM36,BM36,$AQ$6-SUM(BN11:BN35)),$AQ$6-BN35),IF($AQ$6-SUM(BN11:BN35)&gt;BM36,BM36,IF(BM36=$AP$36,$AQ$6-SUM(BN11:BN35),0)))),0)</f>
        <v>0</v>
      </c>
      <c r="BO36" s="111">
        <f t="shared" si="898"/>
        <v>0</v>
      </c>
      <c r="BP36" s="111">
        <f t="shared" ref="BP36" si="957">IF(EJ36&gt;0,IF(AND(BO35=0,BP35=0),IF(BO36&lt;=$AQ$6,IF(SUM(BP11:BP35)&lt;&gt;$AQ$6,BO36,0),$AQ$6),IF(BO35&lt;&gt;$AP$35,IF(AND(BO36&lt;$AQ$6,BP35&lt;$AQ$6),IF($AQ$6-SUM(BP11:BP35)&gt;BO36,BO36,$AQ$6-SUM(BP11:BP35)),$AQ$6-BP35),IF($AQ$6-SUM(BP11:BP35)&gt;BO36,BO36,IF(BO36=$AP$36,$AQ$6-SUM(BP11:BP35),0)))),0)</f>
        <v>0</v>
      </c>
      <c r="BQ36" s="111">
        <f t="shared" si="900"/>
        <v>0</v>
      </c>
      <c r="BR36" s="111">
        <f t="shared" ref="BR36" si="958">IF(EL36&gt;0,IF(AND(BQ35=0,BR35=0),IF(BQ36&lt;=$AQ$6,IF(SUM(BR11:BR35)&lt;&gt;$AQ$6,BQ36,0),$AQ$6),IF(BQ35&lt;&gt;$AP$35,IF(AND(BQ36&lt;$AQ$6,BR35&lt;$AQ$6),IF($AQ$6-SUM(BR11:BR35)&gt;BQ36,BQ36,$AQ$6-SUM(BR11:BR35)),$AQ$6-BR35),IF($AQ$6-SUM(BR11:BR35)&gt;BQ36,BQ36,IF(BQ36=$AP$36,$AQ$6-SUM(BR11:BR35),0)))),0)</f>
        <v>0</v>
      </c>
      <c r="BS36" s="111">
        <f t="shared" si="902"/>
        <v>0</v>
      </c>
      <c r="BT36" s="111">
        <f t="shared" ref="BT36" si="959">IF(EN36&gt;0,IF(AND(BS35=0,BT35=0),IF(BS36&lt;=$AQ$6,IF(SUM(BT11:BT35)&lt;&gt;$AQ$6,BS36,0),$AQ$6),IF(BS35&lt;&gt;$AP$35,IF(AND(BS36&lt;$AQ$6,BT35&lt;$AQ$6),IF($AQ$6-SUM(BT11:BT35)&gt;BS36,BS36,$AQ$6-SUM(BT11:BT35)),$AQ$6-BT35),IF($AQ$6-SUM(BT11:BT35)&gt;BS36,BS36,IF(BS36=$AP$36,$AQ$6-SUM(BT11:BT35),0)))),0)</f>
        <v>0</v>
      </c>
      <c r="BU36" s="111">
        <f t="shared" si="904"/>
        <v>0</v>
      </c>
      <c r="BV36" s="111">
        <f t="shared" ref="BV36" si="960">IF(EP36&gt;0,IF(AND(BU35=0,BV35=0),IF(BU36&lt;=$AQ$6,IF(SUM(BV11:BV35)&lt;&gt;$AQ$6,BU36,0),$AQ$6),IF(BU35&lt;&gt;$AP$35,IF(AND(BU36&lt;$AQ$6,BV35&lt;$AQ$6),IF($AQ$6-SUM(BV11:BV35)&gt;BU36,BU36,$AQ$6-SUM(BV11:BV35)),$AQ$6-BV35),IF($AQ$6-SUM(BV11:BV35)&gt;BU36,BU36,IF(BU36=$AP$36,$AQ$6-SUM(BV11:BV35),0)))),0)</f>
        <v>0</v>
      </c>
      <c r="BW36" s="111">
        <f t="shared" si="906"/>
        <v>0</v>
      </c>
      <c r="BX36" s="111">
        <f t="shared" ref="BX36" si="961">IF(ER36&gt;0,IF(AND(BW35=0,BX35=0),IF(BW36&lt;=$AQ$6,IF(SUM(BX11:BX35)&lt;&gt;$AQ$6,BW36,0),$AQ$6),IF(BW35&lt;&gt;$AP$35,IF(AND(BW36&lt;$AQ$6,BX35&lt;$AQ$6),IF($AQ$6-SUM(BX11:BX35)&gt;BW36,BW36,$AQ$6-SUM(BX11:BX35)),$AQ$6-BX35),IF($AQ$6-SUM(BX11:BX35)&gt;BW36,BW36,IF(BW36=$AP$36,$AQ$6-SUM(BX11:BX35),0)))),0)</f>
        <v>0</v>
      </c>
      <c r="BY36" s="111">
        <f t="shared" si="908"/>
        <v>0</v>
      </c>
      <c r="BZ36" s="111">
        <f t="shared" ref="BZ36" si="962">IF(ET36&gt;0,IF(AND(BY35=0,BZ35=0),IF(BY36&lt;=$AQ$6,IF(SUM(BZ11:BZ35)&lt;&gt;$AQ$6,BY36,0),$AQ$6),IF(BY35&lt;&gt;$AP$35,IF(AND(BY36&lt;$AQ$6,BZ35&lt;$AQ$6),IF($AQ$6-SUM(BZ11:BZ35)&gt;BY36,BY36,$AQ$6-SUM(BZ11:BZ35)),$AQ$6-BZ35),IF($AQ$6-SUM(BZ11:BZ35)&gt;BY36,BY36,IF(BY36=$AP$36,$AQ$6-SUM(BZ11:BZ35),0)))),0)</f>
        <v>0</v>
      </c>
      <c r="CA36" s="111">
        <f t="shared" si="910"/>
        <v>0</v>
      </c>
      <c r="CB36" s="111">
        <f t="shared" ref="CB36" si="963">IF(EV36&gt;0,IF(AND(CA35=0,CB35=0),IF(CA36&lt;=$AQ$6,IF(SUM(CB11:CB35)&lt;&gt;$AQ$6,CA36,0),$AQ$6),IF(CA35&lt;&gt;$AP$35,IF(AND(CA36&lt;$AQ$6,CB35&lt;$AQ$6),IF($AQ$6-SUM(CB11:CB35)&gt;CA36,CA36,$AQ$6-SUM(CB11:CB35)),$AQ$6-CB35),IF($AQ$6-SUM(CB11:CB35)&gt;CA36,CA36,IF(CA36=$AP$36,$AQ$6-SUM(CB11:CB35),0)))),0)</f>
        <v>0</v>
      </c>
      <c r="CC36" s="111">
        <f t="shared" si="912"/>
        <v>0</v>
      </c>
      <c r="CD36" s="111">
        <f t="shared" ref="CD36" si="964">IF(EX36&gt;0,IF(AND(CC35=0,CD35=0),IF(CC36&lt;=$AQ$6,IF(SUM(CD11:CD35)&lt;&gt;$AQ$6,CC36,0),$AQ$6),IF(CC35&lt;&gt;$AP$35,IF(AND(CC36&lt;$AQ$6,CD35&lt;$AQ$6),IF($AQ$6-SUM(CD11:CD35)&gt;CC36,CC36,$AQ$6-SUM(CD11:CD35)),$AQ$6-CD35),IF($AQ$6-SUM(CD11:CD35)&gt;CC36,CC36,IF(CC36=$AP$36,$AQ$6-SUM(CD11:CD35),0)))),0)</f>
        <v>0</v>
      </c>
      <c r="CE36" s="111">
        <f t="shared" si="914"/>
        <v>0</v>
      </c>
      <c r="CF36" s="111">
        <f t="shared" ref="CF36" si="965">IF(EZ36&gt;0,IF(AND(CE35=0,CF35=0),IF(CE36&lt;=$AQ$6,IF(SUM(CF11:CF35)&lt;&gt;$AQ$6,CE36,0),$AQ$6),IF(CE35&lt;&gt;$AP$35,IF(AND(CE36&lt;$AQ$6,CF35&lt;$AQ$6),IF($AQ$6-SUM(CF11:CF35)&gt;CE36,CE36,$AQ$6-SUM(CF11:CF35)),$AQ$6-CF35),IF($AQ$6-SUM(CF11:CF35)&gt;CE36,CE36,IF(CE36=$AP$36,$AQ$6-SUM(CF11:CF35),0)))),0)</f>
        <v>0</v>
      </c>
      <c r="CG36" s="111">
        <f t="shared" si="916"/>
        <v>0</v>
      </c>
      <c r="CH36" s="111">
        <f t="shared" ref="CH36" si="966">IF(FB36&gt;0,IF(AND(CG35=0,CH35=0),IF(CG36&lt;=$AQ$6,IF(SUM(CH11:CH35)&lt;&gt;$AQ$6,CG36,0),$AQ$6),IF(CG35&lt;&gt;$AP$35,IF(AND(CG36&lt;$AQ$6,CH35&lt;$AQ$6),IF($AQ$6-SUM(CH11:CH35)&gt;CG36,CG36,$AQ$6-SUM(CH11:CH35)),$AQ$6-CH35),IF($AQ$6-SUM(CH11:CH35)&gt;CG36,CG36,IF(CG36=$AP$36,$AQ$6-SUM(CH11:CH35),0)))),0)</f>
        <v>0</v>
      </c>
      <c r="CI36" s="111">
        <f t="shared" si="918"/>
        <v>0</v>
      </c>
      <c r="CJ36" s="111">
        <f t="shared" ref="CJ36" si="967">IF(FD36&gt;0,IF(AND(CI35=0,CJ35=0),IF(CI36&lt;=$AQ$6,IF(SUM(CJ11:CJ35)&lt;&gt;$AQ$6,CI36,0),$AQ$6),IF(CI35&lt;&gt;$AP$35,IF(AND(CI36&lt;$AQ$6,CJ35&lt;$AQ$6),IF($AQ$6-SUM(CJ11:CJ35)&gt;CI36,CI36,$AQ$6-SUM(CJ11:CJ35)),$AQ$6-CJ35),IF($AQ$6-SUM(CJ11:CJ35)&gt;CI36,CI36,IF(CI36=$AP$36,$AQ$6-SUM(CJ11:CJ35),0)))),0)</f>
        <v>0</v>
      </c>
      <c r="CK36" s="111">
        <f t="shared" si="920"/>
        <v>0</v>
      </c>
      <c r="CL36" s="111">
        <f t="shared" ref="CL36" si="968">IF(FF36&gt;0,IF(AND(CK35=0,CL35=0),IF(CK36&lt;=$AQ$6,IF(SUM(CL11:CL35)&lt;&gt;$AQ$6,CK36,0),$AQ$6),IF(CK35&lt;&gt;$AP$35,IF(AND(CK36&lt;$AQ$6,CL35&lt;$AQ$6),IF($AQ$6-SUM(CL11:CL35)&gt;CK36,CK36,$AQ$6-SUM(CL11:CL35)),$AQ$6-CL35),IF($AQ$6-SUM(CL11:CL35)&gt;CK36,CK36,IF(CK36=$AP$36,$AQ$6-SUM(CL11:CL35),0)))),0)</f>
        <v>0</v>
      </c>
      <c r="CM36" s="111">
        <f t="shared" si="922"/>
        <v>0</v>
      </c>
      <c r="CN36" s="111">
        <f t="shared" ref="CN36" si="969">IF(FH36&gt;0,IF(AND(CM35=0,CN35=0),IF(CM36&lt;=$AQ$6,IF(SUM(CN11:CN35)&lt;&gt;$AQ$6,CM36,0),$AQ$6),IF(CM35&lt;&gt;$AP$35,IF(AND(CM36&lt;$AQ$6,CN35&lt;$AQ$6),IF($AQ$6-SUM(CN11:CN35)&gt;CM36,CM36,$AQ$6-SUM(CN11:CN35)),$AQ$6-CN35),IF($AQ$6-SUM(CN11:CN35)&gt;CM36,CM36,IF(CM36=$AP$36,$AQ$6-SUM(CN11:CN35),0)))),0)</f>
        <v>0</v>
      </c>
      <c r="CO36" s="111">
        <f t="shared" si="924"/>
        <v>0</v>
      </c>
      <c r="CP36" s="111">
        <f t="shared" ref="CP36" si="970">IF(FJ36&gt;0,IF(AND(CO35=0,CP35=0),IF(CO36&lt;=$AQ$6,IF(SUM(CP11:CP35)&lt;&gt;$AQ$6,CO36,0),$AQ$6),IF(CO35&lt;&gt;$AP$35,IF(AND(CO36&lt;$AQ$6,CP35&lt;$AQ$6),IF($AQ$6-SUM(CP11:CP35)&gt;CO36,CO36,$AQ$6-SUM(CP11:CP35)),$AQ$6-CP35),IF($AQ$6-SUM(CP11:CP35)&gt;CO36,CO36,IF(CO36=$AP$36,$AQ$6-SUM(CP11:CP35),0)))),0)</f>
        <v>0</v>
      </c>
      <c r="CQ36" s="111">
        <f t="shared" si="926"/>
        <v>0</v>
      </c>
      <c r="CR36" s="111">
        <f t="shared" ref="CR36" si="971">IF(FL36&gt;0,IF(AND(CQ35=0,CR35=0),IF(CQ36&lt;=$AQ$6,IF(SUM(CR11:CR35)&lt;&gt;$AQ$6,CQ36,0),$AQ$6),IF(CQ35&lt;&gt;$AP$35,IF(AND(CQ36&lt;$AQ$6,CR35&lt;$AQ$6),IF($AQ$6-SUM(CR11:CR35)&gt;CQ36,CQ36,$AQ$6-SUM(CR11:CR35)),$AQ$6-CR35),IF($AQ$6-SUM(CR11:CR35)&gt;CQ36,CQ36,IF(CQ36=$AP$36,$AQ$6-SUM(CR11:CR35),0)))),0)</f>
        <v>0</v>
      </c>
      <c r="CS36" s="111">
        <f t="shared" si="928"/>
        <v>0</v>
      </c>
      <c r="CT36" s="111">
        <f t="shared" ref="CT36" si="972">IF(FN36&gt;0,IF(AND(CS35=0,CT35=0),IF(CS36&lt;=$AQ$6,IF(SUM(CT11:CT35)&lt;&gt;$AQ$6,CS36,0),$AQ$6),IF(CS35&lt;&gt;$AP$35,IF(AND(CS36&lt;$AQ$6,CT35&lt;$AQ$6),IF($AQ$6-SUM(CT11:CT35)&gt;CS36,CS36,$AQ$6-SUM(CT11:CT35)),$AQ$6-CT35),IF($AQ$6-SUM(CT11:CT35)&gt;CS36,CS36,IF(CS36=$AP$36,$AQ$6-SUM(CT11:CT35),0)))),0)</f>
        <v>0</v>
      </c>
      <c r="CU36" s="111">
        <f t="shared" si="930"/>
        <v>0</v>
      </c>
      <c r="CV36" s="111">
        <f t="shared" ref="CV36" si="973">IF(FP36&gt;0,IF(AND(CU35=0,CV35=0),IF(CU36&lt;=$AQ$6,IF(SUM(CV11:CV35)&lt;&gt;$AQ$6,CU36,0),$AQ$6),IF(CU35&lt;&gt;$AP$35,IF(AND(CU36&lt;$AQ$6,CV35&lt;$AQ$6),IF($AQ$6-SUM(CV11:CV35)&gt;CU36,CU36,$AQ$6-SUM(CV11:CV35)),$AQ$6-CV35),IF($AQ$6-SUM(CV11:CV35)&gt;CU36,CU36,IF(CU36=$AP$36,$AQ$6-SUM(CV11:CV35),0)))),0)</f>
        <v>0</v>
      </c>
      <c r="CW36" s="111">
        <f t="shared" si="932"/>
        <v>0</v>
      </c>
      <c r="CX36" s="111">
        <f t="shared" ref="CX36" si="974">IF(FR36&gt;0,IF(AND(CW35=0,CX35=0),IF(CW36&lt;=$AQ$6,IF(SUM(CX11:CX35)&lt;&gt;$AQ$6,CW36,0),$AQ$6),IF(CW35&lt;&gt;$AP$35,IF(AND(CW36&lt;$AQ$6,CX35&lt;$AQ$6),IF($AQ$6-SUM(CX11:CX35)&gt;CW36,CW36,$AQ$6-SUM(CX11:CX35)),$AQ$6-CX35),IF($AQ$6-SUM(CX11:CX35)&gt;CW36,CW36,IF(CW36=$AP$36,$AQ$6-SUM(CX11:CX35),0)))),0)</f>
        <v>0</v>
      </c>
      <c r="CY36" s="111">
        <f t="shared" si="934"/>
        <v>0</v>
      </c>
      <c r="CZ36" s="111">
        <f t="shared" ref="CZ36" si="975">IF(FT36&gt;0,IF(AND(CY35=0,CZ35=0),IF(CY36&lt;=$AQ$6,IF(SUM(CZ11:CZ35)&lt;&gt;$AQ$6,CY36,0),$AQ$6),IF(CY35&lt;&gt;$AP$35,IF(AND(CY36&lt;$AQ$6,CZ35&lt;$AQ$6),IF($AQ$6-SUM(CZ11:CZ35)&gt;CY36,CY36,$AQ$6-SUM(CZ11:CZ35)),$AQ$6-CZ35),IF($AQ$6-SUM(CZ11:CZ35)&gt;CY36,CY36,IF(CY36=$AP$36,$AQ$6-SUM(CZ11:CZ35),0)))),0)</f>
        <v>0</v>
      </c>
      <c r="DA36" s="111">
        <f t="shared" si="936"/>
        <v>0</v>
      </c>
      <c r="DB36" s="111">
        <f t="shared" ref="DB36" si="976">IF(FV36&gt;0,IF(AND(DA35=0,DB35=0),IF(DA36&lt;=$AQ$6,IF(SUM(DB11:DB35)&lt;&gt;$AQ$6,DA36,0),$AQ$6),IF(DA35&lt;&gt;$AP$35,IF(AND(DA36&lt;$AQ$6,DB35&lt;$AQ$6),IF($AQ$6-SUM(DB11:DB35)&gt;DA36,DA36,$AQ$6-SUM(DB11:DB35)),$AQ$6-DB35),IF($AQ$6-SUM(DB11:DB35)&gt;DA36,DA36,IF(DA36=$AP$36,$AQ$6-SUM(DB11:DB35),0)))),0)</f>
        <v>0</v>
      </c>
      <c r="DC36" s="111">
        <f t="shared" si="938"/>
        <v>0</v>
      </c>
      <c r="DD36" s="111">
        <f t="shared" ref="DD36" si="977">IF(FX36&gt;0,IF(AND(DC35=0,DD35=0),IF(DC36&lt;=$AQ$6,IF(SUM(DD11:DD35)&lt;&gt;$AQ$6,DC36,0),$AQ$6),IF(DC35&lt;&gt;$AP$35,IF(AND(DC36&lt;$AQ$6,DD35&lt;$AQ$6),IF($AQ$6-SUM(DD11:DD35)&gt;DC36,DC36,$AQ$6-SUM(DD11:DD35)),$AQ$6-DD35),IF($AQ$6-SUM(DD11:DD35)&gt;DC36,DC36,IF(DC36=$AP$36,$AQ$6-SUM(DD11:DD35),0)))),0)</f>
        <v>0</v>
      </c>
      <c r="DE36" s="111">
        <f t="shared" si="940"/>
        <v>0</v>
      </c>
      <c r="DF36" s="111">
        <f t="shared" ref="DF36" si="978">IF(FZ36&gt;0,IF(AND(DE35=0,DF35=0),IF(DE36&lt;=$AQ$6,IF(SUM(DF11:DF35)&lt;&gt;$AQ$6,DE36,0),$AQ$6),IF(DE35&lt;&gt;$AP$35,IF(AND(DE36&lt;$AQ$6,DF35&lt;$AQ$6),IF($AQ$6-SUM(DF11:DF35)&gt;DE36,DE36,$AQ$6-SUM(DF11:DF35)),$AQ$6-DF35),IF($AQ$6-SUM(DF11:DF35)&gt;DE36,DE36,IF(DE36=$AP$36,$AQ$6-SUM(DF11:DF35),0)))),0)</f>
        <v>0</v>
      </c>
      <c r="DG36" s="111">
        <f t="shared" si="942"/>
        <v>0</v>
      </c>
      <c r="DH36" s="111">
        <f t="shared" ref="DH36" si="979">IF(GB36&gt;0,IF(AND(DG35=0,DH35=0),IF(DG36&lt;=$AQ$6,IF(SUM(DH11:DH35)&lt;&gt;$AQ$6,DG36,0),$AQ$6),IF(DG35&lt;&gt;$AP$35,IF(AND(DG36&lt;$AQ$6,DH35&lt;$AQ$6),IF($AQ$6-SUM(DH11:DH35)&gt;DG36,DG36,$AQ$6-SUM(DH11:DH35)),$AQ$6-DH35),IF($AQ$6-SUM(DH11:DH35)&gt;DG36,DG36,IF(DG36=$AP$36,$AQ$6-SUM(DH11:DH35),0)))),0)</f>
        <v>0</v>
      </c>
      <c r="DI36" s="111">
        <f t="shared" si="944"/>
        <v>0</v>
      </c>
      <c r="DJ36" s="111">
        <f t="shared" ref="DJ36" si="980">IF(GD36&gt;0,IF(AND(DI35=0,DJ35=0),IF(DI36&lt;=$AQ$6,IF(SUM(DJ11:DJ35)&lt;&gt;$AQ$6,DI36,0),$AQ$6),IF(DI35&lt;&gt;$AP$35,IF(AND(DI36&lt;$AQ$6,DJ35&lt;$AQ$6),IF($AQ$6-SUM(DJ11:DJ35)&gt;DI36,DI36,$AQ$6-SUM(DJ11:DJ35)),$AQ$6-DJ35),IF($AQ$6-SUM(DJ11:DJ35)&gt;DI36,DI36,IF(DI36=$AP$36,$AQ$6-SUM(DJ11:DJ35),0)))),0)</f>
        <v>0</v>
      </c>
      <c r="DL36" s="111">
        <f>'KALENDER PENDIDIKAN'!B140</f>
        <v>0</v>
      </c>
      <c r="DM36" s="111"/>
      <c r="DN36" s="111">
        <f>'KALENDER PENDIDIKAN'!C140</f>
        <v>1</v>
      </c>
      <c r="DO36" s="111"/>
      <c r="DP36" s="111">
        <f>'KALENDER PENDIDIKAN'!D140</f>
        <v>1</v>
      </c>
      <c r="DQ36" s="111"/>
      <c r="DR36" s="111">
        <f>'KALENDER PENDIDIKAN'!E140</f>
        <v>1</v>
      </c>
      <c r="DS36" s="111"/>
      <c r="DT36" s="111">
        <f>'KALENDER PENDIDIKAN'!F140</f>
        <v>1</v>
      </c>
      <c r="DU36" s="111"/>
      <c r="DV36" s="111">
        <f>'KALENDER PENDIDIKAN'!G140</f>
        <v>0</v>
      </c>
      <c r="DW36" s="111"/>
      <c r="DX36" s="111">
        <f>'KALENDER PENDIDIKAN'!H140</f>
        <v>1</v>
      </c>
      <c r="DY36" s="111"/>
      <c r="DZ36" s="111">
        <f>'KALENDER PENDIDIKAN'!I140</f>
        <v>1</v>
      </c>
      <c r="EA36" s="111"/>
      <c r="EB36" s="111">
        <f>'KALENDER PENDIDIKAN'!J140</f>
        <v>1</v>
      </c>
      <c r="EC36" s="111"/>
      <c r="ED36" s="111">
        <f>'KALENDER PENDIDIKAN'!K140</f>
        <v>0</v>
      </c>
      <c r="EE36" s="111"/>
      <c r="EF36" s="111">
        <f>'KALENDER PENDIDIKAN'!L140</f>
        <v>0</v>
      </c>
      <c r="EG36" s="111"/>
      <c r="EH36" s="111">
        <f>'KALENDER PENDIDIKAN'!M140</f>
        <v>0</v>
      </c>
      <c r="EI36" s="111"/>
      <c r="EJ36" s="111">
        <f>'KALENDER PENDIDIKAN'!N140</f>
        <v>1</v>
      </c>
      <c r="EK36" s="111"/>
      <c r="EL36" s="111">
        <f>'KALENDER PENDIDIKAN'!O140</f>
        <v>1</v>
      </c>
      <c r="EM36" s="111"/>
      <c r="EN36" s="111">
        <f>'KALENDER PENDIDIKAN'!P140</f>
        <v>1</v>
      </c>
      <c r="EO36" s="111"/>
      <c r="EP36" s="111">
        <f>'KALENDER PENDIDIKAN'!Q140</f>
        <v>1</v>
      </c>
      <c r="EQ36" s="111"/>
      <c r="ER36" s="111">
        <f>'KALENDER PENDIDIKAN'!R140</f>
        <v>0</v>
      </c>
      <c r="ES36" s="111"/>
      <c r="ET36" s="111">
        <f>'KALENDER PENDIDIKAN'!S140</f>
        <v>0</v>
      </c>
      <c r="EU36" s="111"/>
      <c r="EV36" s="111">
        <f>'KALENDER PENDIDIKAN'!T140</f>
        <v>1</v>
      </c>
      <c r="EW36" s="111"/>
      <c r="EX36" s="111">
        <f>'KALENDER PENDIDIKAN'!U140</f>
        <v>1</v>
      </c>
      <c r="EY36" s="111"/>
      <c r="EZ36" s="111">
        <f>'KALENDER PENDIDIKAN'!V140</f>
        <v>1</v>
      </c>
      <c r="FA36" s="111"/>
      <c r="FB36" s="111">
        <f>'KALENDER PENDIDIKAN'!W140</f>
        <v>1</v>
      </c>
      <c r="FC36" s="111"/>
      <c r="FD36" s="111">
        <f>'KALENDER PENDIDIKAN'!X140</f>
        <v>1</v>
      </c>
      <c r="FE36" s="111"/>
      <c r="FF36" s="111">
        <f>'KALENDER PENDIDIKAN'!Y140</f>
        <v>0</v>
      </c>
      <c r="FG36" s="111"/>
      <c r="FH36" s="111">
        <f>'KALENDER PENDIDIKAN'!Z140</f>
        <v>0</v>
      </c>
      <c r="FI36" s="111"/>
      <c r="FJ36" s="111">
        <f>'KALENDER PENDIDIKAN'!AA140</f>
        <v>0</v>
      </c>
      <c r="FK36" s="111"/>
      <c r="FL36" s="111">
        <f>'KALENDER PENDIDIKAN'!AB140</f>
        <v>1</v>
      </c>
      <c r="FM36" s="111"/>
      <c r="FN36" s="111">
        <f>'KALENDER PENDIDIKAN'!AC140</f>
        <v>0</v>
      </c>
      <c r="FO36" s="111"/>
      <c r="FP36" s="111">
        <f>'KALENDER PENDIDIKAN'!AD140</f>
        <v>1</v>
      </c>
      <c r="FQ36" s="111"/>
      <c r="FR36" s="111">
        <f>'KALENDER PENDIDIKAN'!AE140</f>
        <v>0</v>
      </c>
      <c r="FS36" s="111"/>
      <c r="FT36" s="111">
        <f>'KALENDER PENDIDIKAN'!AF140</f>
        <v>1</v>
      </c>
      <c r="FU36" s="111"/>
      <c r="FV36" s="111">
        <f>'KALENDER PENDIDIKAN'!AG140</f>
        <v>0</v>
      </c>
      <c r="FW36" s="111"/>
      <c r="FX36" s="111">
        <f>'KALENDER PENDIDIKAN'!AH140</f>
        <v>0</v>
      </c>
      <c r="FY36" s="111"/>
      <c r="FZ36" s="111">
        <f>'KALENDER PENDIDIKAN'!AI140</f>
        <v>0</v>
      </c>
      <c r="GA36" s="111"/>
      <c r="GB36" s="111">
        <f>'KALENDER PENDIDIKAN'!AJ140</f>
        <v>0</v>
      </c>
      <c r="GC36" s="111"/>
      <c r="GD36" s="111">
        <f>'KALENDER PENDIDIKAN'!AK140</f>
        <v>0</v>
      </c>
      <c r="GE36" s="111"/>
      <c r="GF36" s="111">
        <v>26</v>
      </c>
      <c r="GH36" s="103" t="str">
        <f t="shared" si="177"/>
        <v>Hide</v>
      </c>
    </row>
    <row r="37" spans="1:190" hidden="1" x14ac:dyDescent="0.35">
      <c r="A37" s="118"/>
      <c r="B37" s="118"/>
      <c r="C37" s="1"/>
      <c r="D37" s="137" t="str">
        <f t="shared" si="70"/>
        <v/>
      </c>
      <c r="E37" s="137" t="str">
        <f t="shared" si="71"/>
        <v/>
      </c>
      <c r="F37" s="137" t="str">
        <f t="shared" si="72"/>
        <v/>
      </c>
      <c r="G37" s="137" t="str">
        <f t="shared" si="73"/>
        <v/>
      </c>
      <c r="H37" s="137" t="str">
        <f t="shared" si="74"/>
        <v/>
      </c>
      <c r="I37" s="137" t="str">
        <f t="shared" si="75"/>
        <v/>
      </c>
      <c r="J37" s="137" t="str">
        <f t="shared" si="76"/>
        <v/>
      </c>
      <c r="K37" s="137" t="str">
        <f t="shared" si="77"/>
        <v/>
      </c>
      <c r="L37" s="137" t="str">
        <f t="shared" si="78"/>
        <v/>
      </c>
      <c r="M37" s="137" t="str">
        <f t="shared" si="79"/>
        <v/>
      </c>
      <c r="N37" s="137" t="str">
        <f t="shared" si="80"/>
        <v/>
      </c>
      <c r="O37" s="137" t="str">
        <f t="shared" si="81"/>
        <v/>
      </c>
      <c r="P37" s="137" t="str">
        <f t="shared" si="82"/>
        <v/>
      </c>
      <c r="Q37" s="137" t="str">
        <f t="shared" si="83"/>
        <v/>
      </c>
      <c r="R37" s="137" t="str">
        <f t="shared" si="84"/>
        <v/>
      </c>
      <c r="S37" s="137" t="str">
        <f t="shared" si="85"/>
        <v/>
      </c>
      <c r="T37" s="137" t="str">
        <f t="shared" si="86"/>
        <v/>
      </c>
      <c r="U37" s="137" t="str">
        <f t="shared" si="87"/>
        <v/>
      </c>
      <c r="V37" s="137" t="str">
        <f t="shared" si="88"/>
        <v/>
      </c>
      <c r="W37" s="137" t="str">
        <f t="shared" si="89"/>
        <v/>
      </c>
      <c r="X37" s="137" t="str">
        <f t="shared" si="90"/>
        <v/>
      </c>
      <c r="Y37" s="137" t="str">
        <f t="shared" si="91"/>
        <v/>
      </c>
      <c r="Z37" s="137" t="str">
        <f t="shared" si="92"/>
        <v/>
      </c>
      <c r="AA37" s="137" t="str">
        <f t="shared" si="93"/>
        <v/>
      </c>
      <c r="AB37" s="137" t="str">
        <f t="shared" si="94"/>
        <v/>
      </c>
      <c r="AC37" s="137" t="str">
        <f t="shared" si="95"/>
        <v/>
      </c>
      <c r="AD37" s="137" t="str">
        <f t="shared" si="96"/>
        <v/>
      </c>
      <c r="AE37" s="137" t="str">
        <f t="shared" si="97"/>
        <v/>
      </c>
      <c r="AF37" s="137" t="str">
        <f t="shared" si="98"/>
        <v/>
      </c>
      <c r="AG37" s="137" t="str">
        <f t="shared" si="99"/>
        <v/>
      </c>
      <c r="AH37" s="137" t="str">
        <f t="shared" si="100"/>
        <v/>
      </c>
      <c r="AI37" s="137" t="str">
        <f t="shared" si="101"/>
        <v/>
      </c>
      <c r="AJ37" s="137" t="str">
        <f t="shared" si="102"/>
        <v/>
      </c>
      <c r="AK37" s="137" t="str">
        <f t="shared" si="103"/>
        <v/>
      </c>
      <c r="AL37" s="137" t="str">
        <f t="shared" si="104"/>
        <v/>
      </c>
      <c r="AM37" s="137" t="str">
        <f t="shared" si="105"/>
        <v/>
      </c>
      <c r="AN37" s="41"/>
      <c r="AO37" s="2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L37" s="111">
        <f>'KALENDER PENDIDIKAN'!B141</f>
        <v>0</v>
      </c>
      <c r="DM37" s="111"/>
      <c r="DN37" s="111">
        <f>'KALENDER PENDIDIKAN'!C141</f>
        <v>1</v>
      </c>
      <c r="DO37" s="111"/>
      <c r="DP37" s="111">
        <f>'KALENDER PENDIDIKAN'!D141</f>
        <v>1</v>
      </c>
      <c r="DQ37" s="111"/>
      <c r="DR37" s="111">
        <f>'KALENDER PENDIDIKAN'!E141</f>
        <v>1</v>
      </c>
      <c r="DS37" s="111"/>
      <c r="DT37" s="111">
        <f>'KALENDER PENDIDIKAN'!F141</f>
        <v>1</v>
      </c>
      <c r="DU37" s="111"/>
      <c r="DV37" s="111">
        <f>'KALENDER PENDIDIKAN'!G141</f>
        <v>0</v>
      </c>
      <c r="DW37" s="111"/>
      <c r="DX37" s="111">
        <f>'KALENDER PENDIDIKAN'!H141</f>
        <v>1</v>
      </c>
      <c r="DY37" s="111"/>
      <c r="DZ37" s="111">
        <f>'KALENDER PENDIDIKAN'!I141</f>
        <v>1</v>
      </c>
      <c r="EA37" s="111"/>
      <c r="EB37" s="111">
        <f>'KALENDER PENDIDIKAN'!J141</f>
        <v>1</v>
      </c>
      <c r="EC37" s="111"/>
      <c r="ED37" s="111">
        <f>'KALENDER PENDIDIKAN'!K141</f>
        <v>0</v>
      </c>
      <c r="EE37" s="111"/>
      <c r="EF37" s="111">
        <f>'KALENDER PENDIDIKAN'!L141</f>
        <v>0</v>
      </c>
      <c r="EG37" s="111"/>
      <c r="EH37" s="111">
        <f>'KALENDER PENDIDIKAN'!M141</f>
        <v>0</v>
      </c>
      <c r="EI37" s="111"/>
      <c r="EJ37" s="111">
        <f>'KALENDER PENDIDIKAN'!N141</f>
        <v>1</v>
      </c>
      <c r="EK37" s="111"/>
      <c r="EL37" s="111">
        <f>'KALENDER PENDIDIKAN'!O141</f>
        <v>1</v>
      </c>
      <c r="EM37" s="111"/>
      <c r="EN37" s="111">
        <f>'KALENDER PENDIDIKAN'!P141</f>
        <v>1</v>
      </c>
      <c r="EO37" s="111"/>
      <c r="EP37" s="111">
        <f>'KALENDER PENDIDIKAN'!Q141</f>
        <v>1</v>
      </c>
      <c r="EQ37" s="111"/>
      <c r="ER37" s="111">
        <f>'KALENDER PENDIDIKAN'!R141</f>
        <v>0</v>
      </c>
      <c r="ES37" s="111"/>
      <c r="ET37" s="111">
        <f>'KALENDER PENDIDIKAN'!S141</f>
        <v>0</v>
      </c>
      <c r="EU37" s="111"/>
      <c r="EV37" s="111">
        <f>'KALENDER PENDIDIKAN'!T141</f>
        <v>1</v>
      </c>
      <c r="EW37" s="111"/>
      <c r="EX37" s="111">
        <f>'KALENDER PENDIDIKAN'!U141</f>
        <v>1</v>
      </c>
      <c r="EY37" s="111"/>
      <c r="EZ37" s="111">
        <f>'KALENDER PENDIDIKAN'!V141</f>
        <v>1</v>
      </c>
      <c r="FA37" s="111"/>
      <c r="FB37" s="111">
        <f>'KALENDER PENDIDIKAN'!W141</f>
        <v>1</v>
      </c>
      <c r="FC37" s="111"/>
      <c r="FD37" s="111">
        <f>'KALENDER PENDIDIKAN'!X141</f>
        <v>1</v>
      </c>
      <c r="FE37" s="111"/>
      <c r="FF37" s="111">
        <f>'KALENDER PENDIDIKAN'!Y141</f>
        <v>0</v>
      </c>
      <c r="FG37" s="111"/>
      <c r="FH37" s="111">
        <f>'KALENDER PENDIDIKAN'!Z141</f>
        <v>0</v>
      </c>
      <c r="FI37" s="111"/>
      <c r="FJ37" s="111">
        <f>'KALENDER PENDIDIKAN'!AA141</f>
        <v>0</v>
      </c>
      <c r="FK37" s="111"/>
      <c r="FL37" s="111">
        <f>'KALENDER PENDIDIKAN'!AB141</f>
        <v>1</v>
      </c>
      <c r="FM37" s="111"/>
      <c r="FN37" s="111">
        <f>'KALENDER PENDIDIKAN'!AC141</f>
        <v>0</v>
      </c>
      <c r="FO37" s="111"/>
      <c r="FP37" s="111">
        <f>'KALENDER PENDIDIKAN'!AD141</f>
        <v>1</v>
      </c>
      <c r="FQ37" s="111"/>
      <c r="FR37" s="111">
        <f>'KALENDER PENDIDIKAN'!AE141</f>
        <v>0</v>
      </c>
      <c r="FS37" s="111"/>
      <c r="FT37" s="111">
        <f>'KALENDER PENDIDIKAN'!AF141</f>
        <v>1</v>
      </c>
      <c r="FU37" s="111"/>
      <c r="FV37" s="111">
        <f>'KALENDER PENDIDIKAN'!AG141</f>
        <v>0</v>
      </c>
      <c r="FW37" s="111"/>
      <c r="FX37" s="111">
        <f>'KALENDER PENDIDIKAN'!AH141</f>
        <v>0</v>
      </c>
      <c r="FY37" s="111"/>
      <c r="FZ37" s="111">
        <f>'KALENDER PENDIDIKAN'!AI141</f>
        <v>0</v>
      </c>
      <c r="GA37" s="111"/>
      <c r="GB37" s="111">
        <f>'KALENDER PENDIDIKAN'!AJ141</f>
        <v>0</v>
      </c>
      <c r="GC37" s="111"/>
      <c r="GD37" s="111">
        <f>'KALENDER PENDIDIKAN'!AK141</f>
        <v>0</v>
      </c>
      <c r="GE37" s="111"/>
      <c r="GF37" s="111">
        <v>27</v>
      </c>
      <c r="GH37" s="103" t="str">
        <f t="shared" si="177"/>
        <v>Hide</v>
      </c>
    </row>
    <row r="38" spans="1:190" hidden="1" x14ac:dyDescent="0.35">
      <c r="A38" s="118" t="str">
        <f>PROTA!C64</f>
        <v/>
      </c>
      <c r="B38" s="118">
        <f>PROTA!C65</f>
        <v>0</v>
      </c>
      <c r="C38" s="118" t="str">
        <f>PROTA!E64</f>
        <v/>
      </c>
      <c r="D38" s="137" t="str">
        <f t="shared" si="70"/>
        <v/>
      </c>
      <c r="E38" s="137" t="str">
        <f t="shared" si="71"/>
        <v/>
      </c>
      <c r="F38" s="137" t="str">
        <f t="shared" si="72"/>
        <v/>
      </c>
      <c r="G38" s="137" t="str">
        <f t="shared" si="73"/>
        <v/>
      </c>
      <c r="H38" s="137" t="str">
        <f t="shared" si="74"/>
        <v/>
      </c>
      <c r="I38" s="137" t="str">
        <f t="shared" si="75"/>
        <v/>
      </c>
      <c r="J38" s="137" t="str">
        <f t="shared" si="76"/>
        <v/>
      </c>
      <c r="K38" s="137" t="str">
        <f t="shared" si="77"/>
        <v/>
      </c>
      <c r="L38" s="137" t="str">
        <f t="shared" si="78"/>
        <v/>
      </c>
      <c r="M38" s="137" t="str">
        <f t="shared" si="79"/>
        <v/>
      </c>
      <c r="N38" s="137" t="str">
        <f t="shared" si="80"/>
        <v/>
      </c>
      <c r="O38" s="137" t="str">
        <f t="shared" si="81"/>
        <v/>
      </c>
      <c r="P38" s="137" t="str">
        <f t="shared" si="82"/>
        <v/>
      </c>
      <c r="Q38" s="137" t="str">
        <f t="shared" si="83"/>
        <v/>
      </c>
      <c r="R38" s="137" t="str">
        <f t="shared" si="84"/>
        <v/>
      </c>
      <c r="S38" s="137" t="str">
        <f t="shared" si="85"/>
        <v/>
      </c>
      <c r="T38" s="137" t="str">
        <f t="shared" si="86"/>
        <v/>
      </c>
      <c r="U38" s="137" t="str">
        <f t="shared" si="87"/>
        <v/>
      </c>
      <c r="V38" s="137" t="str">
        <f t="shared" si="88"/>
        <v/>
      </c>
      <c r="W38" s="137" t="str">
        <f t="shared" si="89"/>
        <v/>
      </c>
      <c r="X38" s="137" t="str">
        <f t="shared" si="90"/>
        <v/>
      </c>
      <c r="Y38" s="137" t="str">
        <f t="shared" si="91"/>
        <v/>
      </c>
      <c r="Z38" s="137" t="str">
        <f t="shared" si="92"/>
        <v/>
      </c>
      <c r="AA38" s="137" t="str">
        <f t="shared" si="93"/>
        <v/>
      </c>
      <c r="AB38" s="137" t="str">
        <f t="shared" si="94"/>
        <v/>
      </c>
      <c r="AC38" s="137" t="str">
        <f t="shared" si="95"/>
        <v/>
      </c>
      <c r="AD38" s="137" t="str">
        <f t="shared" si="96"/>
        <v/>
      </c>
      <c r="AE38" s="137" t="str">
        <f t="shared" si="97"/>
        <v/>
      </c>
      <c r="AF38" s="137" t="str">
        <f t="shared" si="98"/>
        <v/>
      </c>
      <c r="AG38" s="137" t="str">
        <f t="shared" si="99"/>
        <v/>
      </c>
      <c r="AH38" s="137" t="str">
        <f t="shared" si="100"/>
        <v/>
      </c>
      <c r="AI38" s="137" t="str">
        <f t="shared" si="101"/>
        <v/>
      </c>
      <c r="AJ38" s="137" t="str">
        <f t="shared" si="102"/>
        <v/>
      </c>
      <c r="AK38" s="137" t="str">
        <f t="shared" si="103"/>
        <v/>
      </c>
      <c r="AL38" s="137" t="str">
        <f t="shared" si="104"/>
        <v/>
      </c>
      <c r="AM38" s="137" t="str">
        <f t="shared" si="105"/>
        <v/>
      </c>
      <c r="AN38" s="41"/>
      <c r="AO38" s="21"/>
      <c r="AP38">
        <f t="shared" si="874"/>
        <v>0</v>
      </c>
      <c r="AQ38" s="111">
        <f t="shared" si="875"/>
        <v>0</v>
      </c>
      <c r="AR38" s="111">
        <f>IF(DL38&gt;0,IF(AND(AQ36=0,AR36=0),IF(AQ38&lt;=$AQ$6,IF(SUM(AR11:AR36)&lt;&gt;$AQ$6,AQ38,0),$AQ$6),IF(AQ36&lt;&gt;$AP$36,IF(AND(AQ38&lt;$AQ$6,AR36&lt;$AQ$6),IF($AQ$6-SUM(AR11:AR36)&gt;AQ38,AQ38,$AQ$6-SUM(AR11:AR36)),$AQ$6-AR36),IF($AQ$6-SUM(AR11:AR36)&gt;AQ38,AQ38,IF(AQ38=$AP$38,$AQ$6-SUM(AR11:AR36),0)))),0)</f>
        <v>0</v>
      </c>
      <c r="AS38" s="111">
        <f t="shared" ref="AS38" si="981">AQ38-AR38</f>
        <v>0</v>
      </c>
      <c r="AT38" s="111">
        <f t="shared" ref="AT38" si="982">IF(DN38&gt;0,IF(AND(AS36=0,AT36=0),IF(AS38&lt;=$AQ$6,IF(SUM(AT11:AT36)&lt;&gt;$AQ$6,AS38,0),$AQ$6),IF(AS36&lt;&gt;$AP$36,IF(AND(AS38&lt;$AQ$6,AT36&lt;$AQ$6),IF($AQ$6-SUM(AT11:AT36)&gt;AS38,AS38,$AQ$6-SUM(AT11:AT36)),$AQ$6-AT36),IF($AQ$6-SUM(AT11:AT36)&gt;AS38,AS38,IF(AS38=$AP$38,$AQ$6-SUM(AT11:AT36),0)))),0)</f>
        <v>0</v>
      </c>
      <c r="AU38" s="111">
        <f t="shared" ref="AU38" si="983">AS38-AT38</f>
        <v>0</v>
      </c>
      <c r="AV38" s="111">
        <f t="shared" ref="AV38" si="984">IF(DP38&gt;0,IF(AND(AU36=0,AV36=0),IF(AU38&lt;=$AQ$6,IF(SUM(AV11:AV36)&lt;&gt;$AQ$6,AU38,0),$AQ$6),IF(AU36&lt;&gt;$AP$36,IF(AND(AU38&lt;$AQ$6,AV36&lt;$AQ$6),IF($AQ$6-SUM(AV11:AV36)&gt;AU38,AU38,$AQ$6-SUM(AV11:AV36)),$AQ$6-AV36),IF($AQ$6-SUM(AV11:AV36)&gt;AU38,AU38,IF(AU38=$AP$38,$AQ$6-SUM(AV11:AV36),0)))),0)</f>
        <v>0</v>
      </c>
      <c r="AW38" s="111">
        <f t="shared" ref="AW38" si="985">AU38-AV38</f>
        <v>0</v>
      </c>
      <c r="AX38" s="111">
        <f t="shared" ref="AX38" si="986">IF(DR38&gt;0,IF(AND(AW36=0,AX36=0),IF(AW38&lt;=$AQ$6,IF(SUM(AX11:AX36)&lt;&gt;$AQ$6,AW38,0),$AQ$6),IF(AW36&lt;&gt;$AP$36,IF(AND(AW38&lt;$AQ$6,AX36&lt;$AQ$6),IF($AQ$6-SUM(AX11:AX36)&gt;AW38,AW38,$AQ$6-SUM(AX11:AX36)),$AQ$6-AX36),IF($AQ$6-SUM(AX11:AX36)&gt;AW38,AW38,IF(AW38=$AP$38,$AQ$6-SUM(AX11:AX36),0)))),0)</f>
        <v>0</v>
      </c>
      <c r="AY38" s="111">
        <f t="shared" ref="AY38" si="987">AW38-AX38</f>
        <v>0</v>
      </c>
      <c r="AZ38" s="111">
        <f t="shared" ref="AZ38" si="988">IF(DT38&gt;0,IF(AND(AY36=0,AZ36=0),IF(AY38&lt;=$AQ$6,IF(SUM(AZ11:AZ36)&lt;&gt;$AQ$6,AY38,0),$AQ$6),IF(AY36&lt;&gt;$AP$36,IF(AND(AY38&lt;$AQ$6,AZ36&lt;$AQ$6),IF($AQ$6-SUM(AZ11:AZ36)&gt;AY38,AY38,$AQ$6-SUM(AZ11:AZ36)),$AQ$6-AZ36),IF($AQ$6-SUM(AZ11:AZ36)&gt;AY38,AY38,IF(AY38=$AP$38,$AQ$6-SUM(AZ11:AZ36),0)))),0)</f>
        <v>0</v>
      </c>
      <c r="BA38" s="111">
        <f t="shared" ref="BA38" si="989">AY38-AZ38</f>
        <v>0</v>
      </c>
      <c r="BB38" s="111">
        <f t="shared" ref="BB38" si="990">IF(DV38&gt;0,IF(AND(BA36=0,BB36=0),IF(BA38&lt;=$AQ$6,IF(SUM(BB11:BB36)&lt;&gt;$AQ$6,BA38,0),$AQ$6),IF(BA36&lt;&gt;$AP$36,IF(AND(BA38&lt;$AQ$6,BB36&lt;$AQ$6),IF($AQ$6-SUM(BB11:BB36)&gt;BA38,BA38,$AQ$6-SUM(BB11:BB36)),$AQ$6-BB36),IF($AQ$6-SUM(BB11:BB36)&gt;BA38,BA38,IF(BA38=$AP$38,$AQ$6-SUM(BB11:BB36),0)))),0)</f>
        <v>0</v>
      </c>
      <c r="BC38" s="111">
        <f t="shared" ref="BC38" si="991">BA38-BB38</f>
        <v>0</v>
      </c>
      <c r="BD38" s="111">
        <f t="shared" ref="BD38" si="992">IF(DX38&gt;0,IF(AND(BC36=0,BD36=0),IF(BC38&lt;=$AQ$6,IF(SUM(BD11:BD36)&lt;&gt;$AQ$6,BC38,0),$AQ$6),IF(BC36&lt;&gt;$AP$36,IF(AND(BC38&lt;$AQ$6,BD36&lt;$AQ$6),IF($AQ$6-SUM(BD11:BD36)&gt;BC38,BC38,$AQ$6-SUM(BD11:BD36)),$AQ$6-BD36),IF($AQ$6-SUM(BD11:BD36)&gt;BC38,BC38,IF(BC38=$AP$38,$AQ$6-SUM(BD11:BD36),0)))),0)</f>
        <v>0</v>
      </c>
      <c r="BE38" s="111">
        <f t="shared" ref="BE38" si="993">BC38-BD38</f>
        <v>0</v>
      </c>
      <c r="BF38" s="111">
        <f t="shared" ref="BF38" si="994">IF(DZ38&gt;0,IF(AND(BE36=0,BF36=0),IF(BE38&lt;=$AQ$6,IF(SUM(BF11:BF36)&lt;&gt;$AQ$6,BE38,0),$AQ$6),IF(BE36&lt;&gt;$AP$36,IF(AND(BE38&lt;$AQ$6,BF36&lt;$AQ$6),IF($AQ$6-SUM(BF11:BF36)&gt;BE38,BE38,$AQ$6-SUM(BF11:BF36)),$AQ$6-BF36),IF($AQ$6-SUM(BF11:BF36)&gt;BE38,BE38,IF(BE38=$AP$38,$AQ$6-SUM(BF11:BF36),0)))),0)</f>
        <v>0</v>
      </c>
      <c r="BG38" s="111">
        <f t="shared" ref="BG38" si="995">BE38-BF38</f>
        <v>0</v>
      </c>
      <c r="BH38" s="111">
        <f t="shared" ref="BH38" si="996">IF(EB38&gt;0,IF(AND(BG36=0,BH36=0),IF(BG38&lt;=$AQ$6,IF(SUM(BH11:BH36)&lt;&gt;$AQ$6,BG38,0),$AQ$6),IF(BG36&lt;&gt;$AP$36,IF(AND(BG38&lt;$AQ$6,BH36&lt;$AQ$6),IF($AQ$6-SUM(BH11:BH36)&gt;BG38,BG38,$AQ$6-SUM(BH11:BH36)),$AQ$6-BH36),IF($AQ$6-SUM(BH11:BH36)&gt;BG38,BG38,IF(BG38=$AP$38,$AQ$6-SUM(BH11:BH36),0)))),0)</f>
        <v>0</v>
      </c>
      <c r="BI38" s="111">
        <f t="shared" ref="BI38" si="997">BG38-BH38</f>
        <v>0</v>
      </c>
      <c r="BJ38" s="111">
        <f t="shared" ref="BJ38" si="998">IF(ED38&gt;0,IF(AND(BI36=0,BJ36=0),IF(BI38&lt;=$AQ$6,IF(SUM(BJ11:BJ36)&lt;&gt;$AQ$6,BI38,0),$AQ$6),IF(BI36&lt;&gt;$AP$36,IF(AND(BI38&lt;$AQ$6,BJ36&lt;$AQ$6),IF($AQ$6-SUM(BJ11:BJ36)&gt;BI38,BI38,$AQ$6-SUM(BJ11:BJ36)),$AQ$6-BJ36),IF($AQ$6-SUM(BJ11:BJ36)&gt;BI38,BI38,IF(BI38=$AP$38,$AQ$6-SUM(BJ11:BJ36),0)))),0)</f>
        <v>0</v>
      </c>
      <c r="BK38" s="111">
        <f t="shared" ref="BK38" si="999">BI38-BJ38</f>
        <v>0</v>
      </c>
      <c r="BL38" s="111">
        <f t="shared" ref="BL38" si="1000">IF(EF38&gt;0,IF(AND(BK36=0,BL36=0),IF(BK38&lt;=$AQ$6,IF(SUM(BL11:BL36)&lt;&gt;$AQ$6,BK38,0),$AQ$6),IF(BK36&lt;&gt;$AP$36,IF(AND(BK38&lt;$AQ$6,BL36&lt;$AQ$6),IF($AQ$6-SUM(BL11:BL36)&gt;BK38,BK38,$AQ$6-SUM(BL11:BL36)),$AQ$6-BL36),IF($AQ$6-SUM(BL11:BL36)&gt;BK38,BK38,IF(BK38=$AP$38,$AQ$6-SUM(BL11:BL36),0)))),0)</f>
        <v>0</v>
      </c>
      <c r="BM38" s="111">
        <f t="shared" ref="BM38" si="1001">BK38-BL38</f>
        <v>0</v>
      </c>
      <c r="BN38" s="111">
        <f t="shared" ref="BN38" si="1002">IF(EH38&gt;0,IF(AND(BM36=0,BN36=0),IF(BM38&lt;=$AQ$6,IF(SUM(BN11:BN36)&lt;&gt;$AQ$6,BM38,0),$AQ$6),IF(BM36&lt;&gt;$AP$36,IF(AND(BM38&lt;$AQ$6,BN36&lt;$AQ$6),IF($AQ$6-SUM(BN11:BN36)&gt;BM38,BM38,$AQ$6-SUM(BN11:BN36)),$AQ$6-BN36),IF($AQ$6-SUM(BN11:BN36)&gt;BM38,BM38,IF(BM38=$AP$38,$AQ$6-SUM(BN11:BN36),0)))),0)</f>
        <v>0</v>
      </c>
      <c r="BO38" s="111">
        <f t="shared" ref="BO38" si="1003">BM38-BN38</f>
        <v>0</v>
      </c>
      <c r="BP38" s="111">
        <f t="shared" ref="BP38" si="1004">IF(EJ38&gt;0,IF(AND(BO36=0,BP36=0),IF(BO38&lt;=$AQ$6,IF(SUM(BP11:BP36)&lt;&gt;$AQ$6,BO38,0),$AQ$6),IF(BO36&lt;&gt;$AP$36,IF(AND(BO38&lt;$AQ$6,BP36&lt;$AQ$6),IF($AQ$6-SUM(BP11:BP36)&gt;BO38,BO38,$AQ$6-SUM(BP11:BP36)),$AQ$6-BP36),IF($AQ$6-SUM(BP11:BP36)&gt;BO38,BO38,IF(BO38=$AP$38,$AQ$6-SUM(BP11:BP36),0)))),0)</f>
        <v>0</v>
      </c>
      <c r="BQ38" s="111">
        <f t="shared" ref="BQ38" si="1005">BO38-BP38</f>
        <v>0</v>
      </c>
      <c r="BR38" s="111">
        <f t="shared" ref="BR38" si="1006">IF(EL38&gt;0,IF(AND(BQ36=0,BR36=0),IF(BQ38&lt;=$AQ$6,IF(SUM(BR11:BR36)&lt;&gt;$AQ$6,BQ38,0),$AQ$6),IF(BQ36&lt;&gt;$AP$36,IF(AND(BQ38&lt;$AQ$6,BR36&lt;$AQ$6),IF($AQ$6-SUM(BR11:BR36)&gt;BQ38,BQ38,$AQ$6-SUM(BR11:BR36)),$AQ$6-BR36),IF($AQ$6-SUM(BR11:BR36)&gt;BQ38,BQ38,IF(BQ38=$AP$38,$AQ$6-SUM(BR11:BR36),0)))),0)</f>
        <v>0</v>
      </c>
      <c r="BS38" s="111">
        <f t="shared" ref="BS38" si="1007">BQ38-BR38</f>
        <v>0</v>
      </c>
      <c r="BT38" s="111">
        <f t="shared" ref="BT38" si="1008">IF(EN38&gt;0,IF(AND(BS36=0,BT36=0),IF(BS38&lt;=$AQ$6,IF(SUM(BT11:BT36)&lt;&gt;$AQ$6,BS38,0),$AQ$6),IF(BS36&lt;&gt;$AP$36,IF(AND(BS38&lt;$AQ$6,BT36&lt;$AQ$6),IF($AQ$6-SUM(BT11:BT36)&gt;BS38,BS38,$AQ$6-SUM(BT11:BT36)),$AQ$6-BT36),IF($AQ$6-SUM(BT11:BT36)&gt;BS38,BS38,IF(BS38=$AP$38,$AQ$6-SUM(BT11:BT36),0)))),0)</f>
        <v>0</v>
      </c>
      <c r="BU38" s="111">
        <f t="shared" ref="BU38" si="1009">BS38-BT38</f>
        <v>0</v>
      </c>
      <c r="BV38" s="111">
        <f t="shared" ref="BV38" si="1010">IF(EP38&gt;0,IF(AND(BU36=0,BV36=0),IF(BU38&lt;=$AQ$6,IF(SUM(BV11:BV36)&lt;&gt;$AQ$6,BU38,0),$AQ$6),IF(BU36&lt;&gt;$AP$36,IF(AND(BU38&lt;$AQ$6,BV36&lt;$AQ$6),IF($AQ$6-SUM(BV11:BV36)&gt;BU38,BU38,$AQ$6-SUM(BV11:BV36)),$AQ$6-BV36),IF($AQ$6-SUM(BV11:BV36)&gt;BU38,BU38,IF(BU38=$AP$38,$AQ$6-SUM(BV11:BV36),0)))),0)</f>
        <v>0</v>
      </c>
      <c r="BW38" s="111">
        <f t="shared" ref="BW38" si="1011">BU38-BV38</f>
        <v>0</v>
      </c>
      <c r="BX38" s="111">
        <f t="shared" ref="BX38" si="1012">IF(ER38&gt;0,IF(AND(BW36=0,BX36=0),IF(BW38&lt;=$AQ$6,IF(SUM(BX11:BX36)&lt;&gt;$AQ$6,BW38,0),$AQ$6),IF(BW36&lt;&gt;$AP$36,IF(AND(BW38&lt;$AQ$6,BX36&lt;$AQ$6),IF($AQ$6-SUM(BX11:BX36)&gt;BW38,BW38,$AQ$6-SUM(BX11:BX36)),$AQ$6-BX36),IF($AQ$6-SUM(BX11:BX36)&gt;BW38,BW38,IF(BW38=$AP$38,$AQ$6-SUM(BX11:BX36),0)))),0)</f>
        <v>0</v>
      </c>
      <c r="BY38" s="111">
        <f t="shared" ref="BY38" si="1013">BW38-BX38</f>
        <v>0</v>
      </c>
      <c r="BZ38" s="111">
        <f t="shared" ref="BZ38" si="1014">IF(ET38&gt;0,IF(AND(BY36=0,BZ36=0),IF(BY38&lt;=$AQ$6,IF(SUM(BZ11:BZ36)&lt;&gt;$AQ$6,BY38,0),$AQ$6),IF(BY36&lt;&gt;$AP$36,IF(AND(BY38&lt;$AQ$6,BZ36&lt;$AQ$6),IF($AQ$6-SUM(BZ11:BZ36)&gt;BY38,BY38,$AQ$6-SUM(BZ11:BZ36)),$AQ$6-BZ36),IF($AQ$6-SUM(BZ11:BZ36)&gt;BY38,BY38,IF(BY38=$AP$38,$AQ$6-SUM(BZ11:BZ36),0)))),0)</f>
        <v>0</v>
      </c>
      <c r="CA38" s="111">
        <f t="shared" ref="CA38" si="1015">BY38-BZ38</f>
        <v>0</v>
      </c>
      <c r="CB38" s="111">
        <f t="shared" ref="CB38" si="1016">IF(EV38&gt;0,IF(AND(CA36=0,CB36=0),IF(CA38&lt;=$AQ$6,IF(SUM(CB11:CB36)&lt;&gt;$AQ$6,CA38,0),$AQ$6),IF(CA36&lt;&gt;$AP$36,IF(AND(CA38&lt;$AQ$6,CB36&lt;$AQ$6),IF($AQ$6-SUM(CB11:CB36)&gt;CA38,CA38,$AQ$6-SUM(CB11:CB36)),$AQ$6-CB36),IF($AQ$6-SUM(CB11:CB36)&gt;CA38,CA38,IF(CA38=$AP$38,$AQ$6-SUM(CB11:CB36),0)))),0)</f>
        <v>0</v>
      </c>
      <c r="CC38" s="111">
        <f t="shared" ref="CC38" si="1017">CA38-CB38</f>
        <v>0</v>
      </c>
      <c r="CD38" s="111">
        <f t="shared" ref="CD38" si="1018">IF(EX38&gt;0,IF(AND(CC36=0,CD36=0),IF(CC38&lt;=$AQ$6,IF(SUM(CD11:CD36)&lt;&gt;$AQ$6,CC38,0),$AQ$6),IF(CC36&lt;&gt;$AP$36,IF(AND(CC38&lt;$AQ$6,CD36&lt;$AQ$6),IF($AQ$6-SUM(CD11:CD36)&gt;CC38,CC38,$AQ$6-SUM(CD11:CD36)),$AQ$6-CD36),IF($AQ$6-SUM(CD11:CD36)&gt;CC38,CC38,IF(CC38=$AP$38,$AQ$6-SUM(CD11:CD36),0)))),0)</f>
        <v>0</v>
      </c>
      <c r="CE38" s="111">
        <f t="shared" ref="CE38" si="1019">CC38-CD38</f>
        <v>0</v>
      </c>
      <c r="CF38" s="111">
        <f t="shared" ref="CF38" si="1020">IF(EZ38&gt;0,IF(AND(CE36=0,CF36=0),IF(CE38&lt;=$AQ$6,IF(SUM(CF11:CF36)&lt;&gt;$AQ$6,CE38,0),$AQ$6),IF(CE36&lt;&gt;$AP$36,IF(AND(CE38&lt;$AQ$6,CF36&lt;$AQ$6),IF($AQ$6-SUM(CF11:CF36)&gt;CE38,CE38,$AQ$6-SUM(CF11:CF36)),$AQ$6-CF36),IF($AQ$6-SUM(CF11:CF36)&gt;CE38,CE38,IF(CE38=$AP$38,$AQ$6-SUM(CF11:CF36),0)))),0)</f>
        <v>0</v>
      </c>
      <c r="CG38" s="111">
        <f t="shared" ref="CG38" si="1021">CE38-CF38</f>
        <v>0</v>
      </c>
      <c r="CH38" s="111">
        <f t="shared" ref="CH38" si="1022">IF(FB38&gt;0,IF(AND(CG36=0,CH36=0),IF(CG38&lt;=$AQ$6,IF(SUM(CH11:CH36)&lt;&gt;$AQ$6,CG38,0),$AQ$6),IF(CG36&lt;&gt;$AP$36,IF(AND(CG38&lt;$AQ$6,CH36&lt;$AQ$6),IF($AQ$6-SUM(CH11:CH36)&gt;CG38,CG38,$AQ$6-SUM(CH11:CH36)),$AQ$6-CH36),IF($AQ$6-SUM(CH11:CH36)&gt;CG38,CG38,IF(CG38=$AP$38,$AQ$6-SUM(CH11:CH36),0)))),0)</f>
        <v>0</v>
      </c>
      <c r="CI38" s="111">
        <f t="shared" ref="CI38" si="1023">CG38-CH38</f>
        <v>0</v>
      </c>
      <c r="CJ38" s="111">
        <f t="shared" ref="CJ38" si="1024">IF(FD38&gt;0,IF(AND(CI36=0,CJ36=0),IF(CI38&lt;=$AQ$6,IF(SUM(CJ11:CJ36)&lt;&gt;$AQ$6,CI38,0),$AQ$6),IF(CI36&lt;&gt;$AP$36,IF(AND(CI38&lt;$AQ$6,CJ36&lt;$AQ$6),IF($AQ$6-SUM(CJ11:CJ36)&gt;CI38,CI38,$AQ$6-SUM(CJ11:CJ36)),$AQ$6-CJ36),IF($AQ$6-SUM(CJ11:CJ36)&gt;CI38,CI38,IF(CI38=$AP$38,$AQ$6-SUM(CJ11:CJ36),0)))),0)</f>
        <v>0</v>
      </c>
      <c r="CK38" s="111">
        <f t="shared" ref="CK38" si="1025">CI38-CJ38</f>
        <v>0</v>
      </c>
      <c r="CL38" s="111">
        <f t="shared" ref="CL38" si="1026">IF(FF38&gt;0,IF(AND(CK36=0,CL36=0),IF(CK38&lt;=$AQ$6,IF(SUM(CL11:CL36)&lt;&gt;$AQ$6,CK38,0),$AQ$6),IF(CK36&lt;&gt;$AP$36,IF(AND(CK38&lt;$AQ$6,CL36&lt;$AQ$6),IF($AQ$6-SUM(CL11:CL36)&gt;CK38,CK38,$AQ$6-SUM(CL11:CL36)),$AQ$6-CL36),IF($AQ$6-SUM(CL11:CL36)&gt;CK38,CK38,IF(CK38=$AP$38,$AQ$6-SUM(CL11:CL36),0)))),0)</f>
        <v>0</v>
      </c>
      <c r="CM38" s="111">
        <f t="shared" ref="CM38" si="1027">CK38-CL38</f>
        <v>0</v>
      </c>
      <c r="CN38" s="111">
        <f t="shared" ref="CN38" si="1028">IF(FH38&gt;0,IF(AND(CM36=0,CN36=0),IF(CM38&lt;=$AQ$6,IF(SUM(CN11:CN36)&lt;&gt;$AQ$6,CM38,0),$AQ$6),IF(CM36&lt;&gt;$AP$36,IF(AND(CM38&lt;$AQ$6,CN36&lt;$AQ$6),IF($AQ$6-SUM(CN11:CN36)&gt;CM38,CM38,$AQ$6-SUM(CN11:CN36)),$AQ$6-CN36),IF($AQ$6-SUM(CN11:CN36)&gt;CM38,CM38,IF(CM38=$AP$38,$AQ$6-SUM(CN11:CN36),0)))),0)</f>
        <v>0</v>
      </c>
      <c r="CO38" s="111">
        <f t="shared" ref="CO38" si="1029">CM38-CN38</f>
        <v>0</v>
      </c>
      <c r="CP38" s="111">
        <f t="shared" ref="CP38" si="1030">IF(FJ38&gt;0,IF(AND(CO36=0,CP36=0),IF(CO38&lt;=$AQ$6,IF(SUM(CP11:CP36)&lt;&gt;$AQ$6,CO38,0),$AQ$6),IF(CO36&lt;&gt;$AP$36,IF(AND(CO38&lt;$AQ$6,CP36&lt;$AQ$6),IF($AQ$6-SUM(CP11:CP36)&gt;CO38,CO38,$AQ$6-SUM(CP11:CP36)),$AQ$6-CP36),IF($AQ$6-SUM(CP11:CP36)&gt;CO38,CO38,IF(CO38=$AP$38,$AQ$6-SUM(CP11:CP36),0)))),0)</f>
        <v>0</v>
      </c>
      <c r="CQ38" s="111">
        <f t="shared" ref="CQ38" si="1031">CO38-CP38</f>
        <v>0</v>
      </c>
      <c r="CR38" s="111">
        <f t="shared" ref="CR38" si="1032">IF(FL38&gt;0,IF(AND(CQ36=0,CR36=0),IF(CQ38&lt;=$AQ$6,IF(SUM(CR11:CR36)&lt;&gt;$AQ$6,CQ38,0),$AQ$6),IF(CQ36&lt;&gt;$AP$36,IF(AND(CQ38&lt;$AQ$6,CR36&lt;$AQ$6),IF($AQ$6-SUM(CR11:CR36)&gt;CQ38,CQ38,$AQ$6-SUM(CR11:CR36)),$AQ$6-CR36),IF($AQ$6-SUM(CR11:CR36)&gt;CQ38,CQ38,IF(CQ38=$AP$38,$AQ$6-SUM(CR11:CR36),0)))),0)</f>
        <v>0</v>
      </c>
      <c r="CS38" s="111">
        <f t="shared" ref="CS38" si="1033">CQ38-CR38</f>
        <v>0</v>
      </c>
      <c r="CT38" s="111">
        <f t="shared" ref="CT38" si="1034">IF(FN38&gt;0,IF(AND(CS36=0,CT36=0),IF(CS38&lt;=$AQ$6,IF(SUM(CT11:CT36)&lt;&gt;$AQ$6,CS38,0),$AQ$6),IF(CS36&lt;&gt;$AP$36,IF(AND(CS38&lt;$AQ$6,CT36&lt;$AQ$6),IF($AQ$6-SUM(CT11:CT36)&gt;CS38,CS38,$AQ$6-SUM(CT11:CT36)),$AQ$6-CT36),IF($AQ$6-SUM(CT11:CT36)&gt;CS38,CS38,IF(CS38=$AP$38,$AQ$6-SUM(CT11:CT36),0)))),0)</f>
        <v>0</v>
      </c>
      <c r="CU38" s="111">
        <f t="shared" ref="CU38" si="1035">CS38-CT38</f>
        <v>0</v>
      </c>
      <c r="CV38" s="111">
        <f t="shared" ref="CV38" si="1036">IF(FP38&gt;0,IF(AND(CU36=0,CV36=0),IF(CU38&lt;=$AQ$6,IF(SUM(CV11:CV36)&lt;&gt;$AQ$6,CU38,0),$AQ$6),IF(CU36&lt;&gt;$AP$36,IF(AND(CU38&lt;$AQ$6,CV36&lt;$AQ$6),IF($AQ$6-SUM(CV11:CV36)&gt;CU38,CU38,$AQ$6-SUM(CV11:CV36)),$AQ$6-CV36),IF($AQ$6-SUM(CV11:CV36)&gt;CU38,CU38,IF(CU38=$AP$38,$AQ$6-SUM(CV11:CV36),0)))),0)</f>
        <v>0</v>
      </c>
      <c r="CW38" s="111">
        <f t="shared" ref="CW38" si="1037">CU38-CV38</f>
        <v>0</v>
      </c>
      <c r="CX38" s="111">
        <f t="shared" ref="CX38" si="1038">IF(FR38&gt;0,IF(AND(CW36=0,CX36=0),IF(CW38&lt;=$AQ$6,IF(SUM(CX11:CX36)&lt;&gt;$AQ$6,CW38,0),$AQ$6),IF(CW36&lt;&gt;$AP$36,IF(AND(CW38&lt;$AQ$6,CX36&lt;$AQ$6),IF($AQ$6-SUM(CX11:CX36)&gt;CW38,CW38,$AQ$6-SUM(CX11:CX36)),$AQ$6-CX36),IF($AQ$6-SUM(CX11:CX36)&gt;CW38,CW38,IF(CW38=$AP$38,$AQ$6-SUM(CX11:CX36),0)))),0)</f>
        <v>0</v>
      </c>
      <c r="CY38" s="111">
        <f t="shared" ref="CY38" si="1039">CW38-CX38</f>
        <v>0</v>
      </c>
      <c r="CZ38" s="111">
        <f t="shared" ref="CZ38" si="1040">IF(FT38&gt;0,IF(AND(CY36=0,CZ36=0),IF(CY38&lt;=$AQ$6,IF(SUM(CZ11:CZ36)&lt;&gt;$AQ$6,CY38,0),$AQ$6),IF(CY36&lt;&gt;$AP$36,IF(AND(CY38&lt;$AQ$6,CZ36&lt;$AQ$6),IF($AQ$6-SUM(CZ11:CZ36)&gt;CY38,CY38,$AQ$6-SUM(CZ11:CZ36)),$AQ$6-CZ36),IF($AQ$6-SUM(CZ11:CZ36)&gt;CY38,CY38,IF(CY38=$AP$38,$AQ$6-SUM(CZ11:CZ36),0)))),0)</f>
        <v>0</v>
      </c>
      <c r="DA38" s="111">
        <f t="shared" ref="DA38" si="1041">CY38-CZ38</f>
        <v>0</v>
      </c>
      <c r="DB38" s="111">
        <f t="shared" ref="DB38" si="1042">IF(FV38&gt;0,IF(AND(DA36=0,DB36=0),IF(DA38&lt;=$AQ$6,IF(SUM(DB11:DB36)&lt;&gt;$AQ$6,DA38,0),$AQ$6),IF(DA36&lt;&gt;$AP$36,IF(AND(DA38&lt;$AQ$6,DB36&lt;$AQ$6),IF($AQ$6-SUM(DB11:DB36)&gt;DA38,DA38,$AQ$6-SUM(DB11:DB36)),$AQ$6-DB36),IF($AQ$6-SUM(DB11:DB36)&gt;DA38,DA38,IF(DA38=$AP$38,$AQ$6-SUM(DB11:DB36),0)))),0)</f>
        <v>0</v>
      </c>
      <c r="DC38" s="111">
        <f t="shared" ref="DC38" si="1043">DA38-DB38</f>
        <v>0</v>
      </c>
      <c r="DD38" s="111">
        <f t="shared" ref="DD38" si="1044">IF(FX38&gt;0,IF(AND(DC36=0,DD36=0),IF(DC38&lt;=$AQ$6,IF(SUM(DD11:DD36)&lt;&gt;$AQ$6,DC38,0),$AQ$6),IF(DC36&lt;&gt;$AP$36,IF(AND(DC38&lt;$AQ$6,DD36&lt;$AQ$6),IF($AQ$6-SUM(DD11:DD36)&gt;DC38,DC38,$AQ$6-SUM(DD11:DD36)),$AQ$6-DD36),IF($AQ$6-SUM(DD11:DD36)&gt;DC38,DC38,IF(DC38=$AP$38,$AQ$6-SUM(DD11:DD36),0)))),0)</f>
        <v>0</v>
      </c>
      <c r="DE38" s="111">
        <f t="shared" ref="DE38" si="1045">DC38-DD38</f>
        <v>0</v>
      </c>
      <c r="DF38" s="111">
        <f t="shared" ref="DF38" si="1046">IF(FZ38&gt;0,IF(AND(DE36=0,DF36=0),IF(DE38&lt;=$AQ$6,IF(SUM(DF11:DF36)&lt;&gt;$AQ$6,DE38,0),$AQ$6),IF(DE36&lt;&gt;$AP$36,IF(AND(DE38&lt;$AQ$6,DF36&lt;$AQ$6),IF($AQ$6-SUM(DF11:DF36)&gt;DE38,DE38,$AQ$6-SUM(DF11:DF36)),$AQ$6-DF36),IF($AQ$6-SUM(DF11:DF36)&gt;DE38,DE38,IF(DE38=$AP$38,$AQ$6-SUM(DF11:DF36),0)))),0)</f>
        <v>0</v>
      </c>
      <c r="DG38" s="111">
        <f t="shared" ref="DG38" si="1047">DE38-DF38</f>
        <v>0</v>
      </c>
      <c r="DH38" s="111">
        <f t="shared" ref="DH38" si="1048">IF(GB38&gt;0,IF(AND(DG36=0,DH36=0),IF(DG38&lt;=$AQ$6,IF(SUM(DH11:DH36)&lt;&gt;$AQ$6,DG38,0),$AQ$6),IF(DG36&lt;&gt;$AP$36,IF(AND(DG38&lt;$AQ$6,DH36&lt;$AQ$6),IF($AQ$6-SUM(DH11:DH36)&gt;DG38,DG38,$AQ$6-SUM(DH11:DH36)),$AQ$6-DH36),IF($AQ$6-SUM(DH11:DH36)&gt;DG38,DG38,IF(DG38=$AP$38,$AQ$6-SUM(DH11:DH36),0)))),0)</f>
        <v>0</v>
      </c>
      <c r="DI38" s="111">
        <f t="shared" ref="DI38" si="1049">DG38-DH38</f>
        <v>0</v>
      </c>
      <c r="DJ38" s="111">
        <f t="shared" ref="DJ38" si="1050">IF(GD38&gt;0,IF(AND(DI36=0,DJ36=0),IF(DI38&lt;=$AQ$6,IF(SUM(DJ11:DJ36)&lt;&gt;$AQ$6,DI38,0),$AQ$6),IF(DI36&lt;&gt;$AP$36,IF(AND(DI38&lt;$AQ$6,DJ36&lt;$AQ$6),IF($AQ$6-SUM(DJ11:DJ36)&gt;DI38,DI38,$AQ$6-SUM(DJ11:DJ36)),$AQ$6-DJ36),IF($AQ$6-SUM(DJ11:DJ36)&gt;DI38,DI38,IF(DI38=$AP$38,$AQ$6-SUM(DJ11:DJ36),0)))),0)</f>
        <v>0</v>
      </c>
      <c r="DL38" s="111">
        <f>'KALENDER PENDIDIKAN'!B142</f>
        <v>0</v>
      </c>
      <c r="DM38" s="111"/>
      <c r="DN38" s="111">
        <f>'KALENDER PENDIDIKAN'!C142</f>
        <v>1</v>
      </c>
      <c r="DO38" s="111"/>
      <c r="DP38" s="111">
        <f>'KALENDER PENDIDIKAN'!D142</f>
        <v>1</v>
      </c>
      <c r="DQ38" s="111"/>
      <c r="DR38" s="111">
        <f>'KALENDER PENDIDIKAN'!E142</f>
        <v>1</v>
      </c>
      <c r="DS38" s="111"/>
      <c r="DT38" s="111">
        <f>'KALENDER PENDIDIKAN'!F142</f>
        <v>1</v>
      </c>
      <c r="DU38" s="111"/>
      <c r="DV38" s="111">
        <f>'KALENDER PENDIDIKAN'!G142</f>
        <v>0</v>
      </c>
      <c r="DW38" s="111"/>
      <c r="DX38" s="111">
        <f>'KALENDER PENDIDIKAN'!H142</f>
        <v>1</v>
      </c>
      <c r="DY38" s="111"/>
      <c r="DZ38" s="111">
        <f>'KALENDER PENDIDIKAN'!I142</f>
        <v>1</v>
      </c>
      <c r="EA38" s="111"/>
      <c r="EB38" s="111">
        <f>'KALENDER PENDIDIKAN'!J142</f>
        <v>1</v>
      </c>
      <c r="EC38" s="111"/>
      <c r="ED38" s="111">
        <f>'KALENDER PENDIDIKAN'!K142</f>
        <v>0</v>
      </c>
      <c r="EE38" s="111"/>
      <c r="EF38" s="111">
        <f>'KALENDER PENDIDIKAN'!L142</f>
        <v>0</v>
      </c>
      <c r="EG38" s="111"/>
      <c r="EH38" s="111">
        <f>'KALENDER PENDIDIKAN'!M142</f>
        <v>0</v>
      </c>
      <c r="EI38" s="111"/>
      <c r="EJ38" s="111">
        <f>'KALENDER PENDIDIKAN'!N142</f>
        <v>1</v>
      </c>
      <c r="EK38" s="111"/>
      <c r="EL38" s="111">
        <f>'KALENDER PENDIDIKAN'!O142</f>
        <v>1</v>
      </c>
      <c r="EM38" s="111"/>
      <c r="EN38" s="111">
        <f>'KALENDER PENDIDIKAN'!P142</f>
        <v>1</v>
      </c>
      <c r="EO38" s="111"/>
      <c r="EP38" s="111">
        <f>'KALENDER PENDIDIKAN'!Q142</f>
        <v>1</v>
      </c>
      <c r="EQ38" s="111"/>
      <c r="ER38" s="111">
        <f>'KALENDER PENDIDIKAN'!R142</f>
        <v>0</v>
      </c>
      <c r="ES38" s="111"/>
      <c r="ET38" s="111">
        <f>'KALENDER PENDIDIKAN'!S142</f>
        <v>0</v>
      </c>
      <c r="EU38" s="111"/>
      <c r="EV38" s="111">
        <f>'KALENDER PENDIDIKAN'!T142</f>
        <v>1</v>
      </c>
      <c r="EW38" s="111"/>
      <c r="EX38" s="111">
        <f>'KALENDER PENDIDIKAN'!U142</f>
        <v>1</v>
      </c>
      <c r="EY38" s="111"/>
      <c r="EZ38" s="111">
        <f>'KALENDER PENDIDIKAN'!V142</f>
        <v>1</v>
      </c>
      <c r="FA38" s="111"/>
      <c r="FB38" s="111">
        <f>'KALENDER PENDIDIKAN'!W142</f>
        <v>1</v>
      </c>
      <c r="FC38" s="111"/>
      <c r="FD38" s="111">
        <f>'KALENDER PENDIDIKAN'!X142</f>
        <v>1</v>
      </c>
      <c r="FE38" s="111"/>
      <c r="FF38" s="111">
        <f>'KALENDER PENDIDIKAN'!Y142</f>
        <v>0</v>
      </c>
      <c r="FG38" s="111"/>
      <c r="FH38" s="111">
        <f>'KALENDER PENDIDIKAN'!Z142</f>
        <v>0</v>
      </c>
      <c r="FI38" s="111"/>
      <c r="FJ38" s="111">
        <f>'KALENDER PENDIDIKAN'!AA142</f>
        <v>0</v>
      </c>
      <c r="FK38" s="111"/>
      <c r="FL38" s="111">
        <f>'KALENDER PENDIDIKAN'!AB142</f>
        <v>1</v>
      </c>
      <c r="FM38" s="111"/>
      <c r="FN38" s="111">
        <f>'KALENDER PENDIDIKAN'!AC142</f>
        <v>0</v>
      </c>
      <c r="FO38" s="111"/>
      <c r="FP38" s="111">
        <f>'KALENDER PENDIDIKAN'!AD142</f>
        <v>1</v>
      </c>
      <c r="FQ38" s="111"/>
      <c r="FR38" s="111">
        <f>'KALENDER PENDIDIKAN'!AE142</f>
        <v>0</v>
      </c>
      <c r="FS38" s="111"/>
      <c r="FT38" s="111">
        <f>'KALENDER PENDIDIKAN'!AF142</f>
        <v>1</v>
      </c>
      <c r="FU38" s="111"/>
      <c r="FV38" s="111">
        <f>'KALENDER PENDIDIKAN'!AG142</f>
        <v>0</v>
      </c>
      <c r="FW38" s="111"/>
      <c r="FX38" s="111">
        <f>'KALENDER PENDIDIKAN'!AH142</f>
        <v>0</v>
      </c>
      <c r="FY38" s="111"/>
      <c r="FZ38" s="111">
        <f>'KALENDER PENDIDIKAN'!AI142</f>
        <v>0</v>
      </c>
      <c r="GA38" s="111"/>
      <c r="GB38" s="111">
        <f>'KALENDER PENDIDIKAN'!AJ142</f>
        <v>0</v>
      </c>
      <c r="GC38" s="111"/>
      <c r="GD38" s="111">
        <f>'KALENDER PENDIDIKAN'!AK142</f>
        <v>0</v>
      </c>
      <c r="GE38" s="111"/>
      <c r="GF38" s="111">
        <v>28</v>
      </c>
      <c r="GH38" s="103" t="str">
        <f t="shared" si="177"/>
        <v>Hide</v>
      </c>
    </row>
    <row r="39" spans="1:190" hidden="1" x14ac:dyDescent="0.35">
      <c r="A39" s="118"/>
      <c r="B39" s="118"/>
      <c r="C39" s="118"/>
      <c r="D39" s="137" t="str">
        <f t="shared" si="70"/>
        <v/>
      </c>
      <c r="E39" s="137" t="str">
        <f t="shared" si="71"/>
        <v/>
      </c>
      <c r="F39" s="137" t="str">
        <f t="shared" si="72"/>
        <v/>
      </c>
      <c r="G39" s="137" t="str">
        <f t="shared" si="73"/>
        <v/>
      </c>
      <c r="H39" s="137" t="str">
        <f t="shared" si="74"/>
        <v/>
      </c>
      <c r="I39" s="137" t="str">
        <f t="shared" si="75"/>
        <v/>
      </c>
      <c r="J39" s="137" t="str">
        <f t="shared" si="76"/>
        <v/>
      </c>
      <c r="K39" s="137" t="str">
        <f t="shared" si="77"/>
        <v/>
      </c>
      <c r="L39" s="137" t="str">
        <f t="shared" si="78"/>
        <v/>
      </c>
      <c r="M39" s="137" t="str">
        <f t="shared" si="79"/>
        <v/>
      </c>
      <c r="N39" s="137" t="str">
        <f t="shared" si="80"/>
        <v/>
      </c>
      <c r="O39" s="137" t="str">
        <f t="shared" si="81"/>
        <v/>
      </c>
      <c r="P39" s="137" t="str">
        <f t="shared" si="82"/>
        <v/>
      </c>
      <c r="Q39" s="137" t="str">
        <f t="shared" si="83"/>
        <v/>
      </c>
      <c r="R39" s="137" t="str">
        <f t="shared" si="84"/>
        <v/>
      </c>
      <c r="S39" s="137" t="str">
        <f t="shared" si="85"/>
        <v/>
      </c>
      <c r="T39" s="137" t="str">
        <f t="shared" si="86"/>
        <v/>
      </c>
      <c r="U39" s="137" t="str">
        <f t="shared" si="87"/>
        <v/>
      </c>
      <c r="V39" s="137" t="str">
        <f t="shared" si="88"/>
        <v/>
      </c>
      <c r="W39" s="137" t="str">
        <f t="shared" si="89"/>
        <v/>
      </c>
      <c r="X39" s="137" t="str">
        <f t="shared" si="90"/>
        <v/>
      </c>
      <c r="Y39" s="137" t="str">
        <f t="shared" si="91"/>
        <v/>
      </c>
      <c r="Z39" s="137" t="str">
        <f t="shared" si="92"/>
        <v/>
      </c>
      <c r="AA39" s="137" t="str">
        <f t="shared" si="93"/>
        <v/>
      </c>
      <c r="AB39" s="137" t="str">
        <f t="shared" si="94"/>
        <v/>
      </c>
      <c r="AC39" s="137" t="str">
        <f t="shared" si="95"/>
        <v/>
      </c>
      <c r="AD39" s="137" t="str">
        <f t="shared" si="96"/>
        <v/>
      </c>
      <c r="AE39" s="137" t="str">
        <f t="shared" si="97"/>
        <v/>
      </c>
      <c r="AF39" s="137" t="str">
        <f t="shared" si="98"/>
        <v/>
      </c>
      <c r="AG39" s="137" t="str">
        <f t="shared" si="99"/>
        <v/>
      </c>
      <c r="AH39" s="137" t="str">
        <f t="shared" si="100"/>
        <v/>
      </c>
      <c r="AI39" s="137" t="str">
        <f t="shared" si="101"/>
        <v/>
      </c>
      <c r="AJ39" s="137" t="str">
        <f t="shared" si="102"/>
        <v/>
      </c>
      <c r="AK39" s="137" t="str">
        <f t="shared" si="103"/>
        <v/>
      </c>
      <c r="AL39" s="137" t="str">
        <f t="shared" si="104"/>
        <v/>
      </c>
      <c r="AM39" s="137" t="str">
        <f t="shared" si="105"/>
        <v/>
      </c>
      <c r="AN39" s="41"/>
      <c r="AO39" s="2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1"/>
      <c r="BR39" s="111"/>
      <c r="BS39" s="111"/>
      <c r="BT39" s="111"/>
      <c r="BU39" s="111"/>
      <c r="BV39" s="111"/>
      <c r="BW39" s="111"/>
      <c r="BX39" s="111"/>
      <c r="BY39" s="111"/>
      <c r="BZ39" s="111"/>
      <c r="CA39" s="111"/>
      <c r="CB39" s="111"/>
      <c r="CC39" s="111"/>
      <c r="CD39" s="111"/>
      <c r="CE39" s="111"/>
      <c r="CF39" s="111"/>
      <c r="CG39" s="111"/>
      <c r="CH39" s="111"/>
      <c r="CI39" s="111"/>
      <c r="CJ39" s="111"/>
      <c r="CK39" s="111"/>
      <c r="CL39" s="111"/>
      <c r="CM39" s="111"/>
      <c r="CN39" s="111"/>
      <c r="CO39" s="111"/>
      <c r="CP39" s="111"/>
      <c r="CQ39" s="111"/>
      <c r="CR39" s="111"/>
      <c r="CS39" s="111"/>
      <c r="CT39" s="111"/>
      <c r="CU39" s="111"/>
      <c r="CV39" s="111"/>
      <c r="CW39" s="111"/>
      <c r="CX39" s="111"/>
      <c r="CY39" s="111"/>
      <c r="CZ39" s="111"/>
      <c r="DA39" s="111"/>
      <c r="DB39" s="111"/>
      <c r="DC39" s="111"/>
      <c r="DD39" s="111"/>
      <c r="DE39" s="111"/>
      <c r="DF39" s="111"/>
      <c r="DG39" s="111"/>
      <c r="DH39" s="111"/>
      <c r="DI39" s="111"/>
      <c r="DJ39" s="111"/>
      <c r="DL39" s="111">
        <f>'KALENDER PENDIDIKAN'!B143</f>
        <v>0</v>
      </c>
      <c r="DM39" s="111"/>
      <c r="DN39" s="111">
        <f>'KALENDER PENDIDIKAN'!C143</f>
        <v>1</v>
      </c>
      <c r="DO39" s="111"/>
      <c r="DP39" s="111">
        <f>'KALENDER PENDIDIKAN'!D143</f>
        <v>1</v>
      </c>
      <c r="DQ39" s="111"/>
      <c r="DR39" s="111">
        <f>'KALENDER PENDIDIKAN'!E143</f>
        <v>1</v>
      </c>
      <c r="DS39" s="111"/>
      <c r="DT39" s="111">
        <f>'KALENDER PENDIDIKAN'!F143</f>
        <v>1</v>
      </c>
      <c r="DU39" s="111"/>
      <c r="DV39" s="111">
        <f>'KALENDER PENDIDIKAN'!G143</f>
        <v>0</v>
      </c>
      <c r="DW39" s="111"/>
      <c r="DX39" s="111">
        <f>'KALENDER PENDIDIKAN'!H143</f>
        <v>1</v>
      </c>
      <c r="DY39" s="111"/>
      <c r="DZ39" s="111">
        <f>'KALENDER PENDIDIKAN'!I143</f>
        <v>1</v>
      </c>
      <c r="EA39" s="111"/>
      <c r="EB39" s="111">
        <f>'KALENDER PENDIDIKAN'!J143</f>
        <v>1</v>
      </c>
      <c r="EC39" s="111"/>
      <c r="ED39" s="111">
        <f>'KALENDER PENDIDIKAN'!K143</f>
        <v>0</v>
      </c>
      <c r="EE39" s="111"/>
      <c r="EF39" s="111">
        <f>'KALENDER PENDIDIKAN'!L143</f>
        <v>0</v>
      </c>
      <c r="EG39" s="111"/>
      <c r="EH39" s="111">
        <f>'KALENDER PENDIDIKAN'!M143</f>
        <v>0</v>
      </c>
      <c r="EI39" s="111"/>
      <c r="EJ39" s="111">
        <f>'KALENDER PENDIDIKAN'!N143</f>
        <v>1</v>
      </c>
      <c r="EK39" s="111"/>
      <c r="EL39" s="111">
        <f>'KALENDER PENDIDIKAN'!O143</f>
        <v>1</v>
      </c>
      <c r="EM39" s="111"/>
      <c r="EN39" s="111">
        <f>'KALENDER PENDIDIKAN'!P143</f>
        <v>1</v>
      </c>
      <c r="EO39" s="111"/>
      <c r="EP39" s="111">
        <f>'KALENDER PENDIDIKAN'!Q143</f>
        <v>1</v>
      </c>
      <c r="EQ39" s="111"/>
      <c r="ER39" s="111">
        <f>'KALENDER PENDIDIKAN'!R143</f>
        <v>0</v>
      </c>
      <c r="ES39" s="111"/>
      <c r="ET39" s="111">
        <f>'KALENDER PENDIDIKAN'!S143</f>
        <v>0</v>
      </c>
      <c r="EU39" s="111"/>
      <c r="EV39" s="111">
        <f>'KALENDER PENDIDIKAN'!T143</f>
        <v>1</v>
      </c>
      <c r="EW39" s="111"/>
      <c r="EX39" s="111">
        <f>'KALENDER PENDIDIKAN'!U143</f>
        <v>1</v>
      </c>
      <c r="EY39" s="111"/>
      <c r="EZ39" s="111">
        <f>'KALENDER PENDIDIKAN'!V143</f>
        <v>1</v>
      </c>
      <c r="FA39" s="111"/>
      <c r="FB39" s="111">
        <f>'KALENDER PENDIDIKAN'!W143</f>
        <v>1</v>
      </c>
      <c r="FC39" s="111"/>
      <c r="FD39" s="111">
        <f>'KALENDER PENDIDIKAN'!X143</f>
        <v>1</v>
      </c>
      <c r="FE39" s="111"/>
      <c r="FF39" s="111">
        <f>'KALENDER PENDIDIKAN'!Y143</f>
        <v>0</v>
      </c>
      <c r="FG39" s="111"/>
      <c r="FH39" s="111">
        <f>'KALENDER PENDIDIKAN'!Z143</f>
        <v>0</v>
      </c>
      <c r="FI39" s="111"/>
      <c r="FJ39" s="111">
        <f>'KALENDER PENDIDIKAN'!AA143</f>
        <v>0</v>
      </c>
      <c r="FK39" s="111"/>
      <c r="FL39" s="111">
        <f>'KALENDER PENDIDIKAN'!AB143</f>
        <v>1</v>
      </c>
      <c r="FM39" s="111"/>
      <c r="FN39" s="111">
        <f>'KALENDER PENDIDIKAN'!AC143</f>
        <v>0</v>
      </c>
      <c r="FO39" s="111"/>
      <c r="FP39" s="111">
        <f>'KALENDER PENDIDIKAN'!AD143</f>
        <v>1</v>
      </c>
      <c r="FQ39" s="111"/>
      <c r="FR39" s="111">
        <f>'KALENDER PENDIDIKAN'!AE143</f>
        <v>0</v>
      </c>
      <c r="FS39" s="111"/>
      <c r="FT39" s="111">
        <f>'KALENDER PENDIDIKAN'!AF143</f>
        <v>1</v>
      </c>
      <c r="FU39" s="111"/>
      <c r="FV39" s="111">
        <f>'KALENDER PENDIDIKAN'!AG143</f>
        <v>0</v>
      </c>
      <c r="FW39" s="111"/>
      <c r="FX39" s="111">
        <f>'KALENDER PENDIDIKAN'!AH143</f>
        <v>0</v>
      </c>
      <c r="FY39" s="111"/>
      <c r="FZ39" s="111">
        <f>'KALENDER PENDIDIKAN'!AI143</f>
        <v>0</v>
      </c>
      <c r="GA39" s="111"/>
      <c r="GB39" s="111">
        <f>'KALENDER PENDIDIKAN'!AJ143</f>
        <v>0</v>
      </c>
      <c r="GC39" s="111"/>
      <c r="GD39" s="111">
        <f>'KALENDER PENDIDIKAN'!AK143</f>
        <v>0</v>
      </c>
      <c r="GE39" s="111"/>
      <c r="GF39" s="111">
        <v>29</v>
      </c>
      <c r="GH39" s="103" t="str">
        <f t="shared" si="177"/>
        <v>Hide</v>
      </c>
    </row>
    <row r="40" spans="1:190" hidden="1" x14ac:dyDescent="0.35">
      <c r="A40" s="442" t="str">
        <f>PROTA!C66</f>
        <v/>
      </c>
      <c r="B40" s="442"/>
      <c r="C40" s="118" t="str">
        <f>PROTA!E66</f>
        <v/>
      </c>
      <c r="D40" s="137" t="str">
        <f t="shared" si="70"/>
        <v/>
      </c>
      <c r="E40" s="137" t="str">
        <f t="shared" si="71"/>
        <v/>
      </c>
      <c r="F40" s="137" t="str">
        <f t="shared" si="72"/>
        <v/>
      </c>
      <c r="G40" s="137" t="str">
        <f t="shared" si="73"/>
        <v/>
      </c>
      <c r="H40" s="137" t="str">
        <f t="shared" si="74"/>
        <v/>
      </c>
      <c r="I40" s="137" t="str">
        <f t="shared" si="75"/>
        <v/>
      </c>
      <c r="J40" s="137" t="str">
        <f t="shared" si="76"/>
        <v/>
      </c>
      <c r="K40" s="137" t="str">
        <f t="shared" si="77"/>
        <v/>
      </c>
      <c r="L40" s="137" t="str">
        <f t="shared" si="78"/>
        <v/>
      </c>
      <c r="M40" s="137" t="str">
        <f t="shared" si="79"/>
        <v/>
      </c>
      <c r="N40" s="137" t="str">
        <f t="shared" si="80"/>
        <v/>
      </c>
      <c r="O40" s="137" t="str">
        <f t="shared" si="81"/>
        <v/>
      </c>
      <c r="P40" s="137" t="str">
        <f t="shared" si="82"/>
        <v/>
      </c>
      <c r="Q40" s="137" t="str">
        <f t="shared" si="83"/>
        <v/>
      </c>
      <c r="R40" s="137" t="str">
        <f t="shared" si="84"/>
        <v/>
      </c>
      <c r="S40" s="137" t="str">
        <f t="shared" si="85"/>
        <v/>
      </c>
      <c r="T40" s="137" t="str">
        <f t="shared" si="86"/>
        <v/>
      </c>
      <c r="U40" s="137" t="str">
        <f t="shared" si="87"/>
        <v/>
      </c>
      <c r="V40" s="137" t="str">
        <f t="shared" si="88"/>
        <v/>
      </c>
      <c r="W40" s="137" t="str">
        <f t="shared" si="89"/>
        <v/>
      </c>
      <c r="X40" s="137" t="str">
        <f t="shared" si="90"/>
        <v/>
      </c>
      <c r="Y40" s="137" t="str">
        <f t="shared" si="91"/>
        <v/>
      </c>
      <c r="Z40" s="137" t="str">
        <f t="shared" si="92"/>
        <v/>
      </c>
      <c r="AA40" s="137" t="str">
        <f t="shared" si="93"/>
        <v/>
      </c>
      <c r="AB40" s="137" t="str">
        <f t="shared" si="94"/>
        <v/>
      </c>
      <c r="AC40" s="137" t="str">
        <f t="shared" si="95"/>
        <v/>
      </c>
      <c r="AD40" s="137" t="str">
        <f t="shared" si="96"/>
        <v/>
      </c>
      <c r="AE40" s="137" t="str">
        <f t="shared" si="97"/>
        <v/>
      </c>
      <c r="AF40" s="137" t="str">
        <f t="shared" si="98"/>
        <v/>
      </c>
      <c r="AG40" s="137" t="str">
        <f t="shared" si="99"/>
        <v/>
      </c>
      <c r="AH40" s="137" t="str">
        <f t="shared" si="100"/>
        <v/>
      </c>
      <c r="AI40" s="137" t="str">
        <f t="shared" si="101"/>
        <v/>
      </c>
      <c r="AJ40" s="137" t="str">
        <f t="shared" si="102"/>
        <v/>
      </c>
      <c r="AK40" s="137" t="str">
        <f t="shared" si="103"/>
        <v/>
      </c>
      <c r="AL40" s="137" t="str">
        <f t="shared" si="104"/>
        <v/>
      </c>
      <c r="AM40" s="137" t="str">
        <f t="shared" si="105"/>
        <v/>
      </c>
      <c r="AN40" s="41"/>
      <c r="AO40" s="21"/>
      <c r="AP40">
        <f t="shared" ref="AP40:AP41" si="1051">IF(C40="",0,C40)</f>
        <v>0</v>
      </c>
      <c r="AQ40" s="111">
        <f t="shared" ref="AQ40:AQ41" si="1052">IF(C40="",0,C40)</f>
        <v>0</v>
      </c>
      <c r="AR40" s="111">
        <f>IF(DL40&gt;0,IF(AND(AQ38=0,AR38=0),IF(AQ40&lt;=$AQ$6,IF(SUM(AR11:AR38)&lt;&gt;$AQ$6,AQ40,0),$AQ$6),IF(AQ38&lt;&gt;$AP$38,IF(AND(AQ40&lt;$AQ$6,AR38&lt;$AQ$6),IF($AQ$6-SUM(AR11:AR38)&gt;AQ40,AQ40,$AQ$6-SUM(AR11:AR38)),$AQ$6-AR38),IF($AQ$6-SUM(AR11:AR38)&gt;AQ40,AQ40,IF(AQ40=$AP$40,$AQ$6-SUM(AR11:AR38),0)))),0)</f>
        <v>0</v>
      </c>
      <c r="AS40" s="111">
        <f t="shared" ref="AS40:AS41" si="1053">AQ40-AR40</f>
        <v>0</v>
      </c>
      <c r="AT40" s="111">
        <f t="shared" ref="AT40" si="1054">IF(DN40&gt;0,IF(AND(AS38=0,AT38=0),IF(AS40&lt;=$AQ$6,IF(SUM(AT11:AT38)&lt;&gt;$AQ$6,AS40,0),$AQ$6),IF(AS38&lt;&gt;$AP$38,IF(AND(AS40&lt;$AQ$6,AT38&lt;$AQ$6),IF($AQ$6-SUM(AT11:AT38)&gt;AS40,AS40,$AQ$6-SUM(AT11:AT38)),$AQ$6-AT38),IF($AQ$6-SUM(AT11:AT38)&gt;AS40,AS40,IF(AS40=$AP$40,$AQ$6-SUM(AT11:AT38),0)))),0)</f>
        <v>0</v>
      </c>
      <c r="AU40" s="111">
        <f t="shared" ref="AU40:AU41" si="1055">AS40-AT40</f>
        <v>0</v>
      </c>
      <c r="AV40" s="111">
        <f t="shared" ref="AV40" si="1056">IF(DP40&gt;0,IF(AND(AU38=0,AV38=0),IF(AU40&lt;=$AQ$6,IF(SUM(AV11:AV38)&lt;&gt;$AQ$6,AU40,0),$AQ$6),IF(AU38&lt;&gt;$AP$38,IF(AND(AU40&lt;$AQ$6,AV38&lt;$AQ$6),IF($AQ$6-SUM(AV11:AV38)&gt;AU40,AU40,$AQ$6-SUM(AV11:AV38)),$AQ$6-AV38),IF($AQ$6-SUM(AV11:AV38)&gt;AU40,AU40,IF(AU40=$AP$40,$AQ$6-SUM(AV11:AV38),0)))),0)</f>
        <v>0</v>
      </c>
      <c r="AW40" s="111">
        <f t="shared" ref="AW40:AW41" si="1057">AU40-AV40</f>
        <v>0</v>
      </c>
      <c r="AX40" s="111">
        <f t="shared" ref="AX40" si="1058">IF(DR40&gt;0,IF(AND(AW38=0,AX38=0),IF(AW40&lt;=$AQ$6,IF(SUM(AX11:AX38)&lt;&gt;$AQ$6,AW40,0),$AQ$6),IF(AW38&lt;&gt;$AP$38,IF(AND(AW40&lt;$AQ$6,AX38&lt;$AQ$6),IF($AQ$6-SUM(AX11:AX38)&gt;AW40,AW40,$AQ$6-SUM(AX11:AX38)),$AQ$6-AX38),IF($AQ$6-SUM(AX11:AX38)&gt;AW40,AW40,IF(AW40=$AP$40,$AQ$6-SUM(AX11:AX38),0)))),0)</f>
        <v>0</v>
      </c>
      <c r="AY40" s="111">
        <f t="shared" ref="AY40:AY41" si="1059">AW40-AX40</f>
        <v>0</v>
      </c>
      <c r="AZ40" s="111">
        <f t="shared" ref="AZ40" si="1060">IF(DT40&gt;0,IF(AND(AY38=0,AZ38=0),IF(AY40&lt;=$AQ$6,IF(SUM(AZ11:AZ38)&lt;&gt;$AQ$6,AY40,0),$AQ$6),IF(AY38&lt;&gt;$AP$38,IF(AND(AY40&lt;$AQ$6,AZ38&lt;$AQ$6),IF($AQ$6-SUM(AZ11:AZ38)&gt;AY40,AY40,$AQ$6-SUM(AZ11:AZ38)),$AQ$6-AZ38),IF($AQ$6-SUM(AZ11:AZ38)&gt;AY40,AY40,IF(AY40=$AP$40,$AQ$6-SUM(AZ11:AZ38),0)))),0)</f>
        <v>0</v>
      </c>
      <c r="BA40" s="111">
        <f t="shared" ref="BA40:BA41" si="1061">AY40-AZ40</f>
        <v>0</v>
      </c>
      <c r="BB40" s="111">
        <f t="shared" ref="BB40" si="1062">IF(DV40&gt;0,IF(AND(BA38=0,BB38=0),IF(BA40&lt;=$AQ$6,IF(SUM(BB11:BB38)&lt;&gt;$AQ$6,BA40,0),$AQ$6),IF(BA38&lt;&gt;$AP$38,IF(AND(BA40&lt;$AQ$6,BB38&lt;$AQ$6),IF($AQ$6-SUM(BB11:BB38)&gt;BA40,BA40,$AQ$6-SUM(BB11:BB38)),$AQ$6-BB38),IF($AQ$6-SUM(BB11:BB38)&gt;BA40,BA40,IF(BA40=$AP$40,$AQ$6-SUM(BB11:BB38),0)))),0)</f>
        <v>0</v>
      </c>
      <c r="BC40" s="111">
        <f t="shared" ref="BC40:BC41" si="1063">BA40-BB40</f>
        <v>0</v>
      </c>
      <c r="BD40" s="111">
        <f t="shared" ref="BD40" si="1064">IF(DX40&gt;0,IF(AND(BC38=0,BD38=0),IF(BC40&lt;=$AQ$6,IF(SUM(BD11:BD38)&lt;&gt;$AQ$6,BC40,0),$AQ$6),IF(BC38&lt;&gt;$AP$38,IF(AND(BC40&lt;$AQ$6,BD38&lt;$AQ$6),IF($AQ$6-SUM(BD11:BD38)&gt;BC40,BC40,$AQ$6-SUM(BD11:BD38)),$AQ$6-BD38),IF($AQ$6-SUM(BD11:BD38)&gt;BC40,BC40,IF(BC40=$AP$40,$AQ$6-SUM(BD11:BD38),0)))),0)</f>
        <v>0</v>
      </c>
      <c r="BE40" s="111">
        <f t="shared" ref="BE40:BE41" si="1065">BC40-BD40</f>
        <v>0</v>
      </c>
      <c r="BF40" s="111">
        <f t="shared" ref="BF40" si="1066">IF(DZ40&gt;0,IF(AND(BE38=0,BF38=0),IF(BE40&lt;=$AQ$6,IF(SUM(BF11:BF38)&lt;&gt;$AQ$6,BE40,0),$AQ$6),IF(BE38&lt;&gt;$AP$38,IF(AND(BE40&lt;$AQ$6,BF38&lt;$AQ$6),IF($AQ$6-SUM(BF11:BF38)&gt;BE40,BE40,$AQ$6-SUM(BF11:BF38)),$AQ$6-BF38),IF($AQ$6-SUM(BF11:BF38)&gt;BE40,BE40,IF(BE40=$AP$40,$AQ$6-SUM(BF11:BF38),0)))),0)</f>
        <v>0</v>
      </c>
      <c r="BG40" s="111">
        <f t="shared" ref="BG40:BG41" si="1067">BE40-BF40</f>
        <v>0</v>
      </c>
      <c r="BH40" s="111">
        <f t="shared" ref="BH40" si="1068">IF(EB40&gt;0,IF(AND(BG38=0,BH38=0),IF(BG40&lt;=$AQ$6,IF(SUM(BH11:BH38)&lt;&gt;$AQ$6,BG40,0),$AQ$6),IF(BG38&lt;&gt;$AP$38,IF(AND(BG40&lt;$AQ$6,BH38&lt;$AQ$6),IF($AQ$6-SUM(BH11:BH38)&gt;BG40,BG40,$AQ$6-SUM(BH11:BH38)),$AQ$6-BH38),IF($AQ$6-SUM(BH11:BH38)&gt;BG40,BG40,IF(BG40=$AP$40,$AQ$6-SUM(BH11:BH38),0)))),0)</f>
        <v>0</v>
      </c>
      <c r="BI40" s="111">
        <f t="shared" ref="BI40:BI41" si="1069">BG40-BH40</f>
        <v>0</v>
      </c>
      <c r="BJ40" s="111">
        <f t="shared" ref="BJ40" si="1070">IF(ED40&gt;0,IF(AND(BI38=0,BJ38=0),IF(BI40&lt;=$AQ$6,IF(SUM(BJ11:BJ38)&lt;&gt;$AQ$6,BI40,0),$AQ$6),IF(BI38&lt;&gt;$AP$38,IF(AND(BI40&lt;$AQ$6,BJ38&lt;$AQ$6),IF($AQ$6-SUM(BJ11:BJ38)&gt;BI40,BI40,$AQ$6-SUM(BJ11:BJ38)),$AQ$6-BJ38),IF($AQ$6-SUM(BJ11:BJ38)&gt;BI40,BI40,IF(BI40=$AP$40,$AQ$6-SUM(BJ11:BJ38),0)))),0)</f>
        <v>0</v>
      </c>
      <c r="BK40" s="111">
        <f t="shared" ref="BK40:BK41" si="1071">BI40-BJ40</f>
        <v>0</v>
      </c>
      <c r="BL40" s="111">
        <f t="shared" ref="BL40" si="1072">IF(EF40&gt;0,IF(AND(BK38=0,BL38=0),IF(BK40&lt;=$AQ$6,IF(SUM(BL11:BL38)&lt;&gt;$AQ$6,BK40,0),$AQ$6),IF(BK38&lt;&gt;$AP$38,IF(AND(BK40&lt;$AQ$6,BL38&lt;$AQ$6),IF($AQ$6-SUM(BL11:BL38)&gt;BK40,BK40,$AQ$6-SUM(BL11:BL38)),$AQ$6-BL38),IF($AQ$6-SUM(BL11:BL38)&gt;BK40,BK40,IF(BK40=$AP$40,$AQ$6-SUM(BL11:BL38),0)))),0)</f>
        <v>0</v>
      </c>
      <c r="BM40" s="111">
        <f t="shared" ref="BM40:BM41" si="1073">BK40-BL40</f>
        <v>0</v>
      </c>
      <c r="BN40" s="111">
        <f t="shared" ref="BN40" si="1074">IF(EH40&gt;0,IF(AND(BM38=0,BN38=0),IF(BM40&lt;=$AQ$6,IF(SUM(BN11:BN38)&lt;&gt;$AQ$6,BM40,0),$AQ$6),IF(BM38&lt;&gt;$AP$38,IF(AND(BM40&lt;$AQ$6,BN38&lt;$AQ$6),IF($AQ$6-SUM(BN11:BN38)&gt;BM40,BM40,$AQ$6-SUM(BN11:BN38)),$AQ$6-BN38),IF($AQ$6-SUM(BN11:BN38)&gt;BM40,BM40,IF(BM40=$AP$40,$AQ$6-SUM(BN11:BN38),0)))),0)</f>
        <v>0</v>
      </c>
      <c r="BO40" s="111">
        <f t="shared" ref="BO40:BO41" si="1075">BM40-BN40</f>
        <v>0</v>
      </c>
      <c r="BP40" s="111">
        <f t="shared" ref="BP40" si="1076">IF(EJ40&gt;0,IF(AND(BO38=0,BP38=0),IF(BO40&lt;=$AQ$6,IF(SUM(BP11:BP38)&lt;&gt;$AQ$6,BO40,0),$AQ$6),IF(BO38&lt;&gt;$AP$38,IF(AND(BO40&lt;$AQ$6,BP38&lt;$AQ$6),IF($AQ$6-SUM(BP11:BP38)&gt;BO40,BO40,$AQ$6-SUM(BP11:BP38)),$AQ$6-BP38),IF($AQ$6-SUM(BP11:BP38)&gt;BO40,BO40,IF(BO40=$AP$40,$AQ$6-SUM(BP11:BP38),0)))),0)</f>
        <v>0</v>
      </c>
      <c r="BQ40" s="111">
        <f t="shared" ref="BQ40:BQ41" si="1077">BO40-BP40</f>
        <v>0</v>
      </c>
      <c r="BR40" s="111">
        <f t="shared" ref="BR40" si="1078">IF(EL40&gt;0,IF(AND(BQ38=0,BR38=0),IF(BQ40&lt;=$AQ$6,IF(SUM(BR11:BR38)&lt;&gt;$AQ$6,BQ40,0),$AQ$6),IF(BQ38&lt;&gt;$AP$38,IF(AND(BQ40&lt;$AQ$6,BR38&lt;$AQ$6),IF($AQ$6-SUM(BR11:BR38)&gt;BQ40,BQ40,$AQ$6-SUM(BR11:BR38)),$AQ$6-BR38),IF($AQ$6-SUM(BR11:BR38)&gt;BQ40,BQ40,IF(BQ40=$AP$40,$AQ$6-SUM(BR11:BR38),0)))),0)</f>
        <v>0</v>
      </c>
      <c r="BS40" s="111">
        <f t="shared" ref="BS40:BS41" si="1079">BQ40-BR40</f>
        <v>0</v>
      </c>
      <c r="BT40" s="111">
        <f t="shared" ref="BT40" si="1080">IF(EN40&gt;0,IF(AND(BS38=0,BT38=0),IF(BS40&lt;=$AQ$6,IF(SUM(BT11:BT38)&lt;&gt;$AQ$6,BS40,0),$AQ$6),IF(BS38&lt;&gt;$AP$38,IF(AND(BS40&lt;$AQ$6,BT38&lt;$AQ$6),IF($AQ$6-SUM(BT11:BT38)&gt;BS40,BS40,$AQ$6-SUM(BT11:BT38)),$AQ$6-BT38),IF($AQ$6-SUM(BT11:BT38)&gt;BS40,BS40,IF(BS40=$AP$40,$AQ$6-SUM(BT11:BT38),0)))),0)</f>
        <v>0</v>
      </c>
      <c r="BU40" s="111">
        <f t="shared" ref="BU40:BU41" si="1081">BS40-BT40</f>
        <v>0</v>
      </c>
      <c r="BV40" s="111">
        <f t="shared" ref="BV40" si="1082">IF(EP40&gt;0,IF(AND(BU38=0,BV38=0),IF(BU40&lt;=$AQ$6,IF(SUM(BV11:BV38)&lt;&gt;$AQ$6,BU40,0),$AQ$6),IF(BU38&lt;&gt;$AP$38,IF(AND(BU40&lt;$AQ$6,BV38&lt;$AQ$6),IF($AQ$6-SUM(BV11:BV38)&gt;BU40,BU40,$AQ$6-SUM(BV11:BV38)),$AQ$6-BV38),IF($AQ$6-SUM(BV11:BV38)&gt;BU40,BU40,IF(BU40=$AP$40,$AQ$6-SUM(BV11:BV38),0)))),0)</f>
        <v>0</v>
      </c>
      <c r="BW40" s="111">
        <f t="shared" ref="BW40:BW41" si="1083">BU40-BV40</f>
        <v>0</v>
      </c>
      <c r="BX40" s="111">
        <f t="shared" ref="BX40" si="1084">IF(ER40&gt;0,IF(AND(BW38=0,BX38=0),IF(BW40&lt;=$AQ$6,IF(SUM(BX11:BX38)&lt;&gt;$AQ$6,BW40,0),$AQ$6),IF(BW38&lt;&gt;$AP$38,IF(AND(BW40&lt;$AQ$6,BX38&lt;$AQ$6),IF($AQ$6-SUM(BX11:BX38)&gt;BW40,BW40,$AQ$6-SUM(BX11:BX38)),$AQ$6-BX38),IF($AQ$6-SUM(BX11:BX38)&gt;BW40,BW40,IF(BW40=$AP$40,$AQ$6-SUM(BX11:BX38),0)))),0)</f>
        <v>0</v>
      </c>
      <c r="BY40" s="111">
        <f t="shared" ref="BY40:BY41" si="1085">BW40-BX40</f>
        <v>0</v>
      </c>
      <c r="BZ40" s="111">
        <f t="shared" ref="BZ40" si="1086">IF(ET40&gt;0,IF(AND(BY38=0,BZ38=0),IF(BY40&lt;=$AQ$6,IF(SUM(BZ11:BZ38)&lt;&gt;$AQ$6,BY40,0),$AQ$6),IF(BY38&lt;&gt;$AP$38,IF(AND(BY40&lt;$AQ$6,BZ38&lt;$AQ$6),IF($AQ$6-SUM(BZ11:BZ38)&gt;BY40,BY40,$AQ$6-SUM(BZ11:BZ38)),$AQ$6-BZ38),IF($AQ$6-SUM(BZ11:BZ38)&gt;BY40,BY40,IF(BY40=$AP$40,$AQ$6-SUM(BZ11:BZ38),0)))),0)</f>
        <v>0</v>
      </c>
      <c r="CA40" s="111">
        <f t="shared" ref="CA40:CA41" si="1087">BY40-BZ40</f>
        <v>0</v>
      </c>
      <c r="CB40" s="111">
        <f t="shared" ref="CB40" si="1088">IF(EV40&gt;0,IF(AND(CA38=0,CB38=0),IF(CA40&lt;=$AQ$6,IF(SUM(CB11:CB38)&lt;&gt;$AQ$6,CA40,0),$AQ$6),IF(CA38&lt;&gt;$AP$38,IF(AND(CA40&lt;$AQ$6,CB38&lt;$AQ$6),IF($AQ$6-SUM(CB11:CB38)&gt;CA40,CA40,$AQ$6-SUM(CB11:CB38)),$AQ$6-CB38),IF($AQ$6-SUM(CB11:CB38)&gt;CA40,CA40,IF(CA40=$AP$40,$AQ$6-SUM(CB11:CB38),0)))),0)</f>
        <v>0</v>
      </c>
      <c r="CC40" s="111">
        <f t="shared" ref="CC40:CC41" si="1089">CA40-CB40</f>
        <v>0</v>
      </c>
      <c r="CD40" s="111">
        <f t="shared" ref="CD40" si="1090">IF(EX40&gt;0,IF(AND(CC38=0,CD38=0),IF(CC40&lt;=$AQ$6,IF(SUM(CD11:CD38)&lt;&gt;$AQ$6,CC40,0),$AQ$6),IF(CC38&lt;&gt;$AP$38,IF(AND(CC40&lt;$AQ$6,CD38&lt;$AQ$6),IF($AQ$6-SUM(CD11:CD38)&gt;CC40,CC40,$AQ$6-SUM(CD11:CD38)),$AQ$6-CD38),IF($AQ$6-SUM(CD11:CD38)&gt;CC40,CC40,IF(CC40=$AP$40,$AQ$6-SUM(CD11:CD38),0)))),0)</f>
        <v>0</v>
      </c>
      <c r="CE40" s="111">
        <f t="shared" ref="CE40:CE41" si="1091">CC40-CD40</f>
        <v>0</v>
      </c>
      <c r="CF40" s="111">
        <f t="shared" ref="CF40" si="1092">IF(EZ40&gt;0,IF(AND(CE38=0,CF38=0),IF(CE40&lt;=$AQ$6,IF(SUM(CF11:CF38)&lt;&gt;$AQ$6,CE40,0),$AQ$6),IF(CE38&lt;&gt;$AP$38,IF(AND(CE40&lt;$AQ$6,CF38&lt;$AQ$6),IF($AQ$6-SUM(CF11:CF38)&gt;CE40,CE40,$AQ$6-SUM(CF11:CF38)),$AQ$6-CF38),IF($AQ$6-SUM(CF11:CF38)&gt;CE40,CE40,IF(CE40=$AP$40,$AQ$6-SUM(CF11:CF38),0)))),0)</f>
        <v>0</v>
      </c>
      <c r="CG40" s="111">
        <f t="shared" ref="CG40:CG41" si="1093">CE40-CF40</f>
        <v>0</v>
      </c>
      <c r="CH40" s="111">
        <f t="shared" ref="CH40" si="1094">IF(FB40&gt;0,IF(AND(CG38=0,CH38=0),IF(CG40&lt;=$AQ$6,IF(SUM(CH11:CH38)&lt;&gt;$AQ$6,CG40,0),$AQ$6),IF(CG38&lt;&gt;$AP$38,IF(AND(CG40&lt;$AQ$6,CH38&lt;$AQ$6),IF($AQ$6-SUM(CH11:CH38)&gt;CG40,CG40,$AQ$6-SUM(CH11:CH38)),$AQ$6-CH38),IF($AQ$6-SUM(CH11:CH38)&gt;CG40,CG40,IF(CG40=$AP$40,$AQ$6-SUM(CH11:CH38),0)))),0)</f>
        <v>0</v>
      </c>
      <c r="CI40" s="111">
        <f t="shared" ref="CI40:CI41" si="1095">CG40-CH40</f>
        <v>0</v>
      </c>
      <c r="CJ40" s="111">
        <f t="shared" ref="CJ40" si="1096">IF(FD40&gt;0,IF(AND(CI38=0,CJ38=0),IF(CI40&lt;=$AQ$6,IF(SUM(CJ11:CJ38)&lt;&gt;$AQ$6,CI40,0),$AQ$6),IF(CI38&lt;&gt;$AP$38,IF(AND(CI40&lt;$AQ$6,CJ38&lt;$AQ$6),IF($AQ$6-SUM(CJ11:CJ38)&gt;CI40,CI40,$AQ$6-SUM(CJ11:CJ38)),$AQ$6-CJ38),IF($AQ$6-SUM(CJ11:CJ38)&gt;CI40,CI40,IF(CI40=$AP$40,$AQ$6-SUM(CJ11:CJ38),0)))),0)</f>
        <v>0</v>
      </c>
      <c r="CK40" s="111">
        <f t="shared" ref="CK40:CK41" si="1097">CI40-CJ40</f>
        <v>0</v>
      </c>
      <c r="CL40" s="111">
        <f t="shared" ref="CL40" si="1098">IF(FF40&gt;0,IF(AND(CK38=0,CL38=0),IF(CK40&lt;=$AQ$6,IF(SUM(CL11:CL38)&lt;&gt;$AQ$6,CK40,0),$AQ$6),IF(CK38&lt;&gt;$AP$38,IF(AND(CK40&lt;$AQ$6,CL38&lt;$AQ$6),IF($AQ$6-SUM(CL11:CL38)&gt;CK40,CK40,$AQ$6-SUM(CL11:CL38)),$AQ$6-CL38),IF($AQ$6-SUM(CL11:CL38)&gt;CK40,CK40,IF(CK40=$AP$40,$AQ$6-SUM(CL11:CL38),0)))),0)</f>
        <v>0</v>
      </c>
      <c r="CM40" s="111">
        <f t="shared" ref="CM40:CM41" si="1099">CK40-CL40</f>
        <v>0</v>
      </c>
      <c r="CN40" s="111">
        <f t="shared" ref="CN40" si="1100">IF(FH40&gt;0,IF(AND(CM38=0,CN38=0),IF(CM40&lt;=$AQ$6,IF(SUM(CN11:CN38)&lt;&gt;$AQ$6,CM40,0),$AQ$6),IF(CM38&lt;&gt;$AP$38,IF(AND(CM40&lt;$AQ$6,CN38&lt;$AQ$6),IF($AQ$6-SUM(CN11:CN38)&gt;CM40,CM40,$AQ$6-SUM(CN11:CN38)),$AQ$6-CN38),IF($AQ$6-SUM(CN11:CN38)&gt;CM40,CM40,IF(CM40=$AP$40,$AQ$6-SUM(CN11:CN38),0)))),0)</f>
        <v>0</v>
      </c>
      <c r="CO40" s="111">
        <f t="shared" ref="CO40:CO41" si="1101">CM40-CN40</f>
        <v>0</v>
      </c>
      <c r="CP40" s="111">
        <f t="shared" ref="CP40" si="1102">IF(FJ40&gt;0,IF(AND(CO38=0,CP38=0),IF(CO40&lt;=$AQ$6,IF(SUM(CP11:CP38)&lt;&gt;$AQ$6,CO40,0),$AQ$6),IF(CO38&lt;&gt;$AP$38,IF(AND(CO40&lt;$AQ$6,CP38&lt;$AQ$6),IF($AQ$6-SUM(CP11:CP38)&gt;CO40,CO40,$AQ$6-SUM(CP11:CP38)),$AQ$6-CP38),IF($AQ$6-SUM(CP11:CP38)&gt;CO40,CO40,IF(CO40=$AP$40,$AQ$6-SUM(CP11:CP38),0)))),0)</f>
        <v>0</v>
      </c>
      <c r="CQ40" s="111">
        <f t="shared" ref="CQ40:CQ41" si="1103">CO40-CP40</f>
        <v>0</v>
      </c>
      <c r="CR40" s="111">
        <f t="shared" ref="CR40" si="1104">IF(FL40&gt;0,IF(AND(CQ38=0,CR38=0),IF(CQ40&lt;=$AQ$6,IF(SUM(CR11:CR38)&lt;&gt;$AQ$6,CQ40,0),$AQ$6),IF(CQ38&lt;&gt;$AP$38,IF(AND(CQ40&lt;$AQ$6,CR38&lt;$AQ$6),IF($AQ$6-SUM(CR11:CR38)&gt;CQ40,CQ40,$AQ$6-SUM(CR11:CR38)),$AQ$6-CR38),IF($AQ$6-SUM(CR11:CR38)&gt;CQ40,CQ40,IF(CQ40=$AP$40,$AQ$6-SUM(CR11:CR38),0)))),0)</f>
        <v>0</v>
      </c>
      <c r="CS40" s="111">
        <f t="shared" ref="CS40:CS41" si="1105">CQ40-CR40</f>
        <v>0</v>
      </c>
      <c r="CT40" s="111">
        <f t="shared" ref="CT40" si="1106">IF(FN40&gt;0,IF(AND(CS38=0,CT38=0),IF(CS40&lt;=$AQ$6,IF(SUM(CT11:CT38)&lt;&gt;$AQ$6,CS40,0),$AQ$6),IF(CS38&lt;&gt;$AP$38,IF(AND(CS40&lt;$AQ$6,CT38&lt;$AQ$6),IF($AQ$6-SUM(CT11:CT38)&gt;CS40,CS40,$AQ$6-SUM(CT11:CT38)),$AQ$6-CT38),IF($AQ$6-SUM(CT11:CT38)&gt;CS40,CS40,IF(CS40=$AP$40,$AQ$6-SUM(CT11:CT38),0)))),0)</f>
        <v>0</v>
      </c>
      <c r="CU40" s="111">
        <f t="shared" ref="CU40:CU41" si="1107">CS40-CT40</f>
        <v>0</v>
      </c>
      <c r="CV40" s="111">
        <f t="shared" ref="CV40" si="1108">IF(FP40&gt;0,IF(AND(CU38=0,CV38=0),IF(CU40&lt;=$AQ$6,IF(SUM(CV11:CV38)&lt;&gt;$AQ$6,CU40,0),$AQ$6),IF(CU38&lt;&gt;$AP$38,IF(AND(CU40&lt;$AQ$6,CV38&lt;$AQ$6),IF($AQ$6-SUM(CV11:CV38)&gt;CU40,CU40,$AQ$6-SUM(CV11:CV38)),$AQ$6-CV38),IF($AQ$6-SUM(CV11:CV38)&gt;CU40,CU40,IF(CU40=$AP$40,$AQ$6-SUM(CV11:CV38),0)))),0)</f>
        <v>0</v>
      </c>
      <c r="CW40" s="111">
        <f t="shared" ref="CW40:CW41" si="1109">CU40-CV40</f>
        <v>0</v>
      </c>
      <c r="CX40" s="111">
        <f t="shared" ref="CX40" si="1110">IF(FR40&gt;0,IF(AND(CW38=0,CX38=0),IF(CW40&lt;=$AQ$6,IF(SUM(CX11:CX38)&lt;&gt;$AQ$6,CW40,0),$AQ$6),IF(CW38&lt;&gt;$AP$38,IF(AND(CW40&lt;$AQ$6,CX38&lt;$AQ$6),IF($AQ$6-SUM(CX11:CX38)&gt;CW40,CW40,$AQ$6-SUM(CX11:CX38)),$AQ$6-CX38),IF($AQ$6-SUM(CX11:CX38)&gt;CW40,CW40,IF(CW40=$AP$40,$AQ$6-SUM(CX11:CX38),0)))),0)</f>
        <v>0</v>
      </c>
      <c r="CY40" s="111">
        <f t="shared" ref="CY40:CY41" si="1111">CW40-CX40</f>
        <v>0</v>
      </c>
      <c r="CZ40" s="111">
        <f t="shared" ref="CZ40" si="1112">IF(FT40&gt;0,IF(AND(CY38=0,CZ38=0),IF(CY40&lt;=$AQ$6,IF(SUM(CZ11:CZ38)&lt;&gt;$AQ$6,CY40,0),$AQ$6),IF(CY38&lt;&gt;$AP$38,IF(AND(CY40&lt;$AQ$6,CZ38&lt;$AQ$6),IF($AQ$6-SUM(CZ11:CZ38)&gt;CY40,CY40,$AQ$6-SUM(CZ11:CZ38)),$AQ$6-CZ38),IF($AQ$6-SUM(CZ11:CZ38)&gt;CY40,CY40,IF(CY40=$AP$40,$AQ$6-SUM(CZ11:CZ38),0)))),0)</f>
        <v>0</v>
      </c>
      <c r="DA40" s="111">
        <f t="shared" ref="DA40:DA41" si="1113">CY40-CZ40</f>
        <v>0</v>
      </c>
      <c r="DB40" s="111">
        <f t="shared" ref="DB40" si="1114">IF(FV40&gt;0,IF(AND(DA38=0,DB38=0),IF(DA40&lt;=$AQ$6,IF(SUM(DB11:DB38)&lt;&gt;$AQ$6,DA40,0),$AQ$6),IF(DA38&lt;&gt;$AP$38,IF(AND(DA40&lt;$AQ$6,DB38&lt;$AQ$6),IF($AQ$6-SUM(DB11:DB38)&gt;DA40,DA40,$AQ$6-SUM(DB11:DB38)),$AQ$6-DB38),IF($AQ$6-SUM(DB11:DB38)&gt;DA40,DA40,IF(DA40=$AP$40,$AQ$6-SUM(DB11:DB38),0)))),0)</f>
        <v>0</v>
      </c>
      <c r="DC40" s="111">
        <f t="shared" ref="DC40:DC41" si="1115">DA40-DB40</f>
        <v>0</v>
      </c>
      <c r="DD40" s="111">
        <f t="shared" ref="DD40" si="1116">IF(FX40&gt;0,IF(AND(DC38=0,DD38=0),IF(DC40&lt;=$AQ$6,IF(SUM(DD11:DD38)&lt;&gt;$AQ$6,DC40,0),$AQ$6),IF(DC38&lt;&gt;$AP$38,IF(AND(DC40&lt;$AQ$6,DD38&lt;$AQ$6),IF($AQ$6-SUM(DD11:DD38)&gt;DC40,DC40,$AQ$6-SUM(DD11:DD38)),$AQ$6-DD38),IF($AQ$6-SUM(DD11:DD38)&gt;DC40,DC40,IF(DC40=$AP$40,$AQ$6-SUM(DD11:DD38),0)))),0)</f>
        <v>0</v>
      </c>
      <c r="DE40" s="111">
        <f t="shared" ref="DE40:DE41" si="1117">DC40-DD40</f>
        <v>0</v>
      </c>
      <c r="DF40" s="111">
        <f t="shared" ref="DF40" si="1118">IF(FZ40&gt;0,IF(AND(DE38=0,DF38=0),IF(DE40&lt;=$AQ$6,IF(SUM(DF11:DF38)&lt;&gt;$AQ$6,DE40,0),$AQ$6),IF(DE38&lt;&gt;$AP$38,IF(AND(DE40&lt;$AQ$6,DF38&lt;$AQ$6),IF($AQ$6-SUM(DF11:DF38)&gt;DE40,DE40,$AQ$6-SUM(DF11:DF38)),$AQ$6-DF38),IF($AQ$6-SUM(DF11:DF38)&gt;DE40,DE40,IF(DE40=$AP$40,$AQ$6-SUM(DF11:DF38),0)))),0)</f>
        <v>0</v>
      </c>
      <c r="DG40" s="111">
        <f t="shared" ref="DG40:DG41" si="1119">DE40-DF40</f>
        <v>0</v>
      </c>
      <c r="DH40" s="111">
        <f t="shared" ref="DH40" si="1120">IF(GB40&gt;0,IF(AND(DG38=0,DH38=0),IF(DG40&lt;=$AQ$6,IF(SUM(DH11:DH38)&lt;&gt;$AQ$6,DG40,0),$AQ$6),IF(DG38&lt;&gt;$AP$38,IF(AND(DG40&lt;$AQ$6,DH38&lt;$AQ$6),IF($AQ$6-SUM(DH11:DH38)&gt;DG40,DG40,$AQ$6-SUM(DH11:DH38)),$AQ$6-DH38),IF($AQ$6-SUM(DH11:DH38)&gt;DG40,DG40,IF(DG40=$AP$40,$AQ$6-SUM(DH11:DH38),0)))),0)</f>
        <v>0</v>
      </c>
      <c r="DI40" s="111">
        <f t="shared" ref="DI40:DI41" si="1121">DG40-DH40</f>
        <v>0</v>
      </c>
      <c r="DJ40" s="111">
        <f t="shared" ref="DJ40" si="1122">IF(GD40&gt;0,IF(AND(DI38=0,DJ38=0),IF(DI40&lt;=$AQ$6,IF(SUM(DJ11:DJ38)&lt;&gt;$AQ$6,DI40,0),$AQ$6),IF(DI38&lt;&gt;$AP$38,IF(AND(DI40&lt;$AQ$6,DJ38&lt;$AQ$6),IF($AQ$6-SUM(DJ11:DJ38)&gt;DI40,DI40,$AQ$6-SUM(DJ11:DJ38)),$AQ$6-DJ38),IF($AQ$6-SUM(DJ11:DJ38)&gt;DI40,DI40,IF(DI40=$AP$40,$AQ$6-SUM(DJ11:DJ38),0)))),0)</f>
        <v>0</v>
      </c>
      <c r="DL40" s="111">
        <f>'KALENDER PENDIDIKAN'!B144</f>
        <v>0</v>
      </c>
      <c r="DM40" s="111"/>
      <c r="DN40" s="111">
        <f>'KALENDER PENDIDIKAN'!C144</f>
        <v>1</v>
      </c>
      <c r="DO40" s="111"/>
      <c r="DP40" s="111">
        <f>'KALENDER PENDIDIKAN'!D144</f>
        <v>1</v>
      </c>
      <c r="DQ40" s="111"/>
      <c r="DR40" s="111">
        <f>'KALENDER PENDIDIKAN'!E144</f>
        <v>1</v>
      </c>
      <c r="DS40" s="111"/>
      <c r="DT40" s="111">
        <f>'KALENDER PENDIDIKAN'!F144</f>
        <v>1</v>
      </c>
      <c r="DU40" s="111"/>
      <c r="DV40" s="111">
        <f>'KALENDER PENDIDIKAN'!G144</f>
        <v>0</v>
      </c>
      <c r="DW40" s="111"/>
      <c r="DX40" s="111">
        <f>'KALENDER PENDIDIKAN'!H144</f>
        <v>1</v>
      </c>
      <c r="DY40" s="111"/>
      <c r="DZ40" s="111">
        <f>'KALENDER PENDIDIKAN'!I144</f>
        <v>1</v>
      </c>
      <c r="EA40" s="111"/>
      <c r="EB40" s="111">
        <f>'KALENDER PENDIDIKAN'!J144</f>
        <v>1</v>
      </c>
      <c r="EC40" s="111"/>
      <c r="ED40" s="111">
        <f>'KALENDER PENDIDIKAN'!K144</f>
        <v>0</v>
      </c>
      <c r="EE40" s="111"/>
      <c r="EF40" s="111">
        <f>'KALENDER PENDIDIKAN'!L144</f>
        <v>0</v>
      </c>
      <c r="EG40" s="111"/>
      <c r="EH40" s="111">
        <f>'KALENDER PENDIDIKAN'!M144</f>
        <v>0</v>
      </c>
      <c r="EI40" s="111"/>
      <c r="EJ40" s="111">
        <f>'KALENDER PENDIDIKAN'!N144</f>
        <v>1</v>
      </c>
      <c r="EK40" s="111"/>
      <c r="EL40" s="111">
        <f>'KALENDER PENDIDIKAN'!O144</f>
        <v>1</v>
      </c>
      <c r="EM40" s="111"/>
      <c r="EN40" s="111">
        <f>'KALENDER PENDIDIKAN'!P144</f>
        <v>1</v>
      </c>
      <c r="EO40" s="111"/>
      <c r="EP40" s="111">
        <f>'KALENDER PENDIDIKAN'!Q144</f>
        <v>1</v>
      </c>
      <c r="EQ40" s="111"/>
      <c r="ER40" s="111">
        <f>'KALENDER PENDIDIKAN'!R144</f>
        <v>0</v>
      </c>
      <c r="ES40" s="111"/>
      <c r="ET40" s="111">
        <f>'KALENDER PENDIDIKAN'!S144</f>
        <v>0</v>
      </c>
      <c r="EU40" s="111"/>
      <c r="EV40" s="111">
        <f>'KALENDER PENDIDIKAN'!T144</f>
        <v>1</v>
      </c>
      <c r="EW40" s="111"/>
      <c r="EX40" s="111">
        <f>'KALENDER PENDIDIKAN'!U144</f>
        <v>1</v>
      </c>
      <c r="EY40" s="111"/>
      <c r="EZ40" s="111">
        <f>'KALENDER PENDIDIKAN'!V144</f>
        <v>1</v>
      </c>
      <c r="FA40" s="111"/>
      <c r="FB40" s="111">
        <f>'KALENDER PENDIDIKAN'!W144</f>
        <v>1</v>
      </c>
      <c r="FC40" s="111"/>
      <c r="FD40" s="111">
        <f>'KALENDER PENDIDIKAN'!X144</f>
        <v>1</v>
      </c>
      <c r="FE40" s="111"/>
      <c r="FF40" s="111">
        <f>'KALENDER PENDIDIKAN'!Y144</f>
        <v>0</v>
      </c>
      <c r="FG40" s="111"/>
      <c r="FH40" s="111">
        <f>'KALENDER PENDIDIKAN'!Z144</f>
        <v>0</v>
      </c>
      <c r="FI40" s="111"/>
      <c r="FJ40" s="111">
        <f>'KALENDER PENDIDIKAN'!AA144</f>
        <v>0</v>
      </c>
      <c r="FK40" s="111"/>
      <c r="FL40" s="111">
        <f>'KALENDER PENDIDIKAN'!AB144</f>
        <v>1</v>
      </c>
      <c r="FM40" s="111"/>
      <c r="FN40" s="111">
        <f>'KALENDER PENDIDIKAN'!AC144</f>
        <v>0</v>
      </c>
      <c r="FO40" s="111"/>
      <c r="FP40" s="111">
        <f>'KALENDER PENDIDIKAN'!AD144</f>
        <v>1</v>
      </c>
      <c r="FQ40" s="111"/>
      <c r="FR40" s="111">
        <f>'KALENDER PENDIDIKAN'!AE144</f>
        <v>0</v>
      </c>
      <c r="FS40" s="111"/>
      <c r="FT40" s="111">
        <f>'KALENDER PENDIDIKAN'!AF144</f>
        <v>1</v>
      </c>
      <c r="FU40" s="111"/>
      <c r="FV40" s="111">
        <f>'KALENDER PENDIDIKAN'!AG144</f>
        <v>0</v>
      </c>
      <c r="FW40" s="111"/>
      <c r="FX40" s="111">
        <f>'KALENDER PENDIDIKAN'!AH144</f>
        <v>0</v>
      </c>
      <c r="FY40" s="111"/>
      <c r="FZ40" s="111">
        <f>'KALENDER PENDIDIKAN'!AI144</f>
        <v>0</v>
      </c>
      <c r="GA40" s="111"/>
      <c r="GB40" s="111">
        <f>'KALENDER PENDIDIKAN'!AJ144</f>
        <v>0</v>
      </c>
      <c r="GC40" s="111"/>
      <c r="GD40" s="111">
        <f>'KALENDER PENDIDIKAN'!AK144</f>
        <v>0</v>
      </c>
      <c r="GE40" s="111"/>
      <c r="GF40" s="111">
        <v>30</v>
      </c>
      <c r="GH40" s="103" t="str">
        <f t="shared" si="177"/>
        <v>Hide</v>
      </c>
    </row>
    <row r="41" spans="1:190" hidden="1" x14ac:dyDescent="0.35">
      <c r="A41" s="442" t="str">
        <f>PROTA!C67</f>
        <v/>
      </c>
      <c r="B41" s="442"/>
      <c r="C41" s="118" t="str">
        <f>PROTA!E67</f>
        <v/>
      </c>
      <c r="D41" s="137" t="str">
        <f t="shared" si="70"/>
        <v/>
      </c>
      <c r="E41" s="137" t="str">
        <f t="shared" si="71"/>
        <v/>
      </c>
      <c r="F41" s="137" t="str">
        <f t="shared" si="72"/>
        <v/>
      </c>
      <c r="G41" s="137" t="str">
        <f t="shared" si="73"/>
        <v/>
      </c>
      <c r="H41" s="137" t="str">
        <f t="shared" si="74"/>
        <v/>
      </c>
      <c r="I41" s="137" t="str">
        <f t="shared" si="75"/>
        <v/>
      </c>
      <c r="J41" s="137" t="str">
        <f t="shared" si="76"/>
        <v/>
      </c>
      <c r="K41" s="137" t="str">
        <f t="shared" si="77"/>
        <v/>
      </c>
      <c r="L41" s="137" t="str">
        <f t="shared" si="78"/>
        <v/>
      </c>
      <c r="M41" s="137" t="str">
        <f t="shared" si="79"/>
        <v/>
      </c>
      <c r="N41" s="137" t="str">
        <f t="shared" si="80"/>
        <v/>
      </c>
      <c r="O41" s="137" t="str">
        <f t="shared" si="81"/>
        <v/>
      </c>
      <c r="P41" s="137" t="str">
        <f t="shared" si="82"/>
        <v/>
      </c>
      <c r="Q41" s="137" t="str">
        <f t="shared" si="83"/>
        <v/>
      </c>
      <c r="R41" s="137" t="str">
        <f t="shared" si="84"/>
        <v/>
      </c>
      <c r="S41" s="137" t="str">
        <f t="shared" si="85"/>
        <v/>
      </c>
      <c r="T41" s="137" t="str">
        <f t="shared" si="86"/>
        <v/>
      </c>
      <c r="U41" s="137" t="str">
        <f t="shared" si="87"/>
        <v/>
      </c>
      <c r="V41" s="137" t="str">
        <f t="shared" si="88"/>
        <v/>
      </c>
      <c r="W41" s="137" t="str">
        <f t="shared" si="89"/>
        <v/>
      </c>
      <c r="X41" s="137" t="str">
        <f t="shared" si="90"/>
        <v/>
      </c>
      <c r="Y41" s="137" t="str">
        <f t="shared" si="91"/>
        <v/>
      </c>
      <c r="Z41" s="137" t="str">
        <f t="shared" si="92"/>
        <v/>
      </c>
      <c r="AA41" s="137" t="str">
        <f t="shared" si="93"/>
        <v/>
      </c>
      <c r="AB41" s="137" t="str">
        <f t="shared" si="94"/>
        <v/>
      </c>
      <c r="AC41" s="137" t="str">
        <f t="shared" si="95"/>
        <v/>
      </c>
      <c r="AD41" s="137" t="str">
        <f t="shared" si="96"/>
        <v/>
      </c>
      <c r="AE41" s="137" t="str">
        <f t="shared" si="97"/>
        <v/>
      </c>
      <c r="AF41" s="137" t="str">
        <f t="shared" si="98"/>
        <v/>
      </c>
      <c r="AG41" s="137" t="str">
        <f t="shared" si="99"/>
        <v/>
      </c>
      <c r="AH41" s="137" t="str">
        <f t="shared" si="100"/>
        <v/>
      </c>
      <c r="AI41" s="137" t="str">
        <f t="shared" si="101"/>
        <v/>
      </c>
      <c r="AJ41" s="137" t="str">
        <f t="shared" si="102"/>
        <v/>
      </c>
      <c r="AK41" s="137" t="str">
        <f t="shared" si="103"/>
        <v/>
      </c>
      <c r="AL41" s="137" t="str">
        <f t="shared" si="104"/>
        <v/>
      </c>
      <c r="AM41" s="137" t="str">
        <f t="shared" si="105"/>
        <v/>
      </c>
      <c r="AN41" s="41"/>
      <c r="AO41" s="21"/>
      <c r="AP41">
        <f t="shared" si="1051"/>
        <v>0</v>
      </c>
      <c r="AQ41" s="111">
        <f t="shared" si="1052"/>
        <v>0</v>
      </c>
      <c r="AR41" s="111">
        <f>IF(DL41&gt;0,IF(AND(AQ40=0,AR40=0),IF(AQ41&lt;=$AQ$6,IF(SUM(AR11:AR40)&lt;&gt;$AQ$6,AQ41,0),$AQ$6),IF(AQ40&lt;&gt;$AP$40,IF(AND(AQ41&lt;$AQ$6,AR40&lt;$AQ$6),IF($AQ$6-SUM(AR11:AR40)&gt;AQ41,AQ41,$AQ$6-SUM(AR11:AR40)),$AQ$6-AR40),IF($AQ$6-SUM(AR11:AR40)&gt;AQ41,AQ41,IF(AQ41=$AP$41,$AQ$6-SUM(AR11:AR40),0)))),0)</f>
        <v>0</v>
      </c>
      <c r="AS41" s="111">
        <f t="shared" si="1053"/>
        <v>0</v>
      </c>
      <c r="AT41" s="111">
        <f t="shared" ref="AT41" si="1123">IF(DN41&gt;0,IF(AND(AS40=0,AT40=0),IF(AS41&lt;=$AQ$6,IF(SUM(AT11:AT40)&lt;&gt;$AQ$6,AS41,0),$AQ$6),IF(AS40&lt;&gt;$AP$40,IF(AND(AS41&lt;$AQ$6,AT40&lt;$AQ$6),IF($AQ$6-SUM(AT11:AT40)&gt;AS41,AS41,$AQ$6-SUM(AT11:AT40)),$AQ$6-AT40),IF($AQ$6-SUM(AT11:AT40)&gt;AS41,AS41,IF(AS41=$AP$41,$AQ$6-SUM(AT11:AT40),0)))),0)</f>
        <v>0</v>
      </c>
      <c r="AU41" s="111">
        <f t="shared" si="1055"/>
        <v>0</v>
      </c>
      <c r="AV41" s="111">
        <f t="shared" ref="AV41" si="1124">IF(DP41&gt;0,IF(AND(AU40=0,AV40=0),IF(AU41&lt;=$AQ$6,IF(SUM(AV11:AV40)&lt;&gt;$AQ$6,AU41,0),$AQ$6),IF(AU40&lt;&gt;$AP$40,IF(AND(AU41&lt;$AQ$6,AV40&lt;$AQ$6),IF($AQ$6-SUM(AV11:AV40)&gt;AU41,AU41,$AQ$6-SUM(AV11:AV40)),$AQ$6-AV40),IF($AQ$6-SUM(AV11:AV40)&gt;AU41,AU41,IF(AU41=$AP$41,$AQ$6-SUM(AV11:AV40),0)))),0)</f>
        <v>0</v>
      </c>
      <c r="AW41" s="111">
        <f t="shared" si="1057"/>
        <v>0</v>
      </c>
      <c r="AX41" s="111">
        <f t="shared" ref="AX41" si="1125">IF(DR41&gt;0,IF(AND(AW40=0,AX40=0),IF(AW41&lt;=$AQ$6,IF(SUM(AX11:AX40)&lt;&gt;$AQ$6,AW41,0),$AQ$6),IF(AW40&lt;&gt;$AP$40,IF(AND(AW41&lt;$AQ$6,AX40&lt;$AQ$6),IF($AQ$6-SUM(AX11:AX40)&gt;AW41,AW41,$AQ$6-SUM(AX11:AX40)),$AQ$6-AX40),IF($AQ$6-SUM(AX11:AX40)&gt;AW41,AW41,IF(AW41=$AP$41,$AQ$6-SUM(AX11:AX40),0)))),0)</f>
        <v>0</v>
      </c>
      <c r="AY41" s="111">
        <f t="shared" si="1059"/>
        <v>0</v>
      </c>
      <c r="AZ41" s="111">
        <f t="shared" ref="AZ41" si="1126">IF(DT41&gt;0,IF(AND(AY40=0,AZ40=0),IF(AY41&lt;=$AQ$6,IF(SUM(AZ11:AZ40)&lt;&gt;$AQ$6,AY41,0),$AQ$6),IF(AY40&lt;&gt;$AP$40,IF(AND(AY41&lt;$AQ$6,AZ40&lt;$AQ$6),IF($AQ$6-SUM(AZ11:AZ40)&gt;AY41,AY41,$AQ$6-SUM(AZ11:AZ40)),$AQ$6-AZ40),IF($AQ$6-SUM(AZ11:AZ40)&gt;AY41,AY41,IF(AY41=$AP$41,$AQ$6-SUM(AZ11:AZ40),0)))),0)</f>
        <v>0</v>
      </c>
      <c r="BA41" s="111">
        <f t="shared" si="1061"/>
        <v>0</v>
      </c>
      <c r="BB41" s="111">
        <f t="shared" ref="BB41" si="1127">IF(DV41&gt;0,IF(AND(BA40=0,BB40=0),IF(BA41&lt;=$AQ$6,IF(SUM(BB11:BB40)&lt;&gt;$AQ$6,BA41,0),$AQ$6),IF(BA40&lt;&gt;$AP$40,IF(AND(BA41&lt;$AQ$6,BB40&lt;$AQ$6),IF($AQ$6-SUM(BB11:BB40)&gt;BA41,BA41,$AQ$6-SUM(BB11:BB40)),$AQ$6-BB40),IF($AQ$6-SUM(BB11:BB40)&gt;BA41,BA41,IF(BA41=$AP$41,$AQ$6-SUM(BB11:BB40),0)))),0)</f>
        <v>0</v>
      </c>
      <c r="BC41" s="111">
        <f t="shared" si="1063"/>
        <v>0</v>
      </c>
      <c r="BD41" s="111">
        <f t="shared" ref="BD41" si="1128">IF(DX41&gt;0,IF(AND(BC40=0,BD40=0),IF(BC41&lt;=$AQ$6,IF(SUM(BD11:BD40)&lt;&gt;$AQ$6,BC41,0),$AQ$6),IF(BC40&lt;&gt;$AP$40,IF(AND(BC41&lt;$AQ$6,BD40&lt;$AQ$6),IF($AQ$6-SUM(BD11:BD40)&gt;BC41,BC41,$AQ$6-SUM(BD11:BD40)),$AQ$6-BD40),IF($AQ$6-SUM(BD11:BD40)&gt;BC41,BC41,IF(BC41=$AP$41,$AQ$6-SUM(BD11:BD40),0)))),0)</f>
        <v>0</v>
      </c>
      <c r="BE41" s="111">
        <f t="shared" si="1065"/>
        <v>0</v>
      </c>
      <c r="BF41" s="111">
        <f t="shared" ref="BF41" si="1129">IF(DZ41&gt;0,IF(AND(BE40=0,BF40=0),IF(BE41&lt;=$AQ$6,IF(SUM(BF11:BF40)&lt;&gt;$AQ$6,BE41,0),$AQ$6),IF(BE40&lt;&gt;$AP$40,IF(AND(BE41&lt;$AQ$6,BF40&lt;$AQ$6),IF($AQ$6-SUM(BF11:BF40)&gt;BE41,BE41,$AQ$6-SUM(BF11:BF40)),$AQ$6-BF40),IF($AQ$6-SUM(BF11:BF40)&gt;BE41,BE41,IF(BE41=$AP$41,$AQ$6-SUM(BF11:BF40),0)))),0)</f>
        <v>0</v>
      </c>
      <c r="BG41" s="111">
        <f t="shared" si="1067"/>
        <v>0</v>
      </c>
      <c r="BH41" s="111">
        <f t="shared" ref="BH41" si="1130">IF(EB41&gt;0,IF(AND(BG40=0,BH40=0),IF(BG41&lt;=$AQ$6,IF(SUM(BH11:BH40)&lt;&gt;$AQ$6,BG41,0),$AQ$6),IF(BG40&lt;&gt;$AP$40,IF(AND(BG41&lt;$AQ$6,BH40&lt;$AQ$6),IF($AQ$6-SUM(BH11:BH40)&gt;BG41,BG41,$AQ$6-SUM(BH11:BH40)),$AQ$6-BH40),IF($AQ$6-SUM(BH11:BH40)&gt;BG41,BG41,IF(BG41=$AP$41,$AQ$6-SUM(BH11:BH40),0)))),0)</f>
        <v>0</v>
      </c>
      <c r="BI41" s="111">
        <f t="shared" si="1069"/>
        <v>0</v>
      </c>
      <c r="BJ41" s="111">
        <f t="shared" ref="BJ41" si="1131">IF(ED41&gt;0,IF(AND(BI40=0,BJ40=0),IF(BI41&lt;=$AQ$6,IF(SUM(BJ11:BJ40)&lt;&gt;$AQ$6,BI41,0),$AQ$6),IF(BI40&lt;&gt;$AP$40,IF(AND(BI41&lt;$AQ$6,BJ40&lt;$AQ$6),IF($AQ$6-SUM(BJ11:BJ40)&gt;BI41,BI41,$AQ$6-SUM(BJ11:BJ40)),$AQ$6-BJ40),IF($AQ$6-SUM(BJ11:BJ40)&gt;BI41,BI41,IF(BI41=$AP$41,$AQ$6-SUM(BJ11:BJ40),0)))),0)</f>
        <v>0</v>
      </c>
      <c r="BK41" s="111">
        <f t="shared" si="1071"/>
        <v>0</v>
      </c>
      <c r="BL41" s="111">
        <f t="shared" ref="BL41" si="1132">IF(EF41&gt;0,IF(AND(BK40=0,BL40=0),IF(BK41&lt;=$AQ$6,IF(SUM(BL11:BL40)&lt;&gt;$AQ$6,BK41,0),$AQ$6),IF(BK40&lt;&gt;$AP$40,IF(AND(BK41&lt;$AQ$6,BL40&lt;$AQ$6),IF($AQ$6-SUM(BL11:BL40)&gt;BK41,BK41,$AQ$6-SUM(BL11:BL40)),$AQ$6-BL40),IF($AQ$6-SUM(BL11:BL40)&gt;BK41,BK41,IF(BK41=$AP$41,$AQ$6-SUM(BL11:BL40),0)))),0)</f>
        <v>0</v>
      </c>
      <c r="BM41" s="111">
        <f t="shared" si="1073"/>
        <v>0</v>
      </c>
      <c r="BN41" s="111">
        <f t="shared" ref="BN41" si="1133">IF(EH41&gt;0,IF(AND(BM40=0,BN40=0),IF(BM41&lt;=$AQ$6,IF(SUM(BN11:BN40)&lt;&gt;$AQ$6,BM41,0),$AQ$6),IF(BM40&lt;&gt;$AP$40,IF(AND(BM41&lt;$AQ$6,BN40&lt;$AQ$6),IF($AQ$6-SUM(BN11:BN40)&gt;BM41,BM41,$AQ$6-SUM(BN11:BN40)),$AQ$6-BN40),IF($AQ$6-SUM(BN11:BN40)&gt;BM41,BM41,IF(BM41=$AP$41,$AQ$6-SUM(BN11:BN40),0)))),0)</f>
        <v>0</v>
      </c>
      <c r="BO41" s="111">
        <f t="shared" si="1075"/>
        <v>0</v>
      </c>
      <c r="BP41" s="111">
        <f t="shared" ref="BP41" si="1134">IF(EJ41&gt;0,IF(AND(BO40=0,BP40=0),IF(BO41&lt;=$AQ$6,IF(SUM(BP11:BP40)&lt;&gt;$AQ$6,BO41,0),$AQ$6),IF(BO40&lt;&gt;$AP$40,IF(AND(BO41&lt;$AQ$6,BP40&lt;$AQ$6),IF($AQ$6-SUM(BP11:BP40)&gt;BO41,BO41,$AQ$6-SUM(BP11:BP40)),$AQ$6-BP40),IF($AQ$6-SUM(BP11:BP40)&gt;BO41,BO41,IF(BO41=$AP$41,$AQ$6-SUM(BP11:BP40),0)))),0)</f>
        <v>0</v>
      </c>
      <c r="BQ41" s="111">
        <f t="shared" si="1077"/>
        <v>0</v>
      </c>
      <c r="BR41" s="111">
        <f t="shared" ref="BR41" si="1135">IF(EL41&gt;0,IF(AND(BQ40=0,BR40=0),IF(BQ41&lt;=$AQ$6,IF(SUM(BR11:BR40)&lt;&gt;$AQ$6,BQ41,0),$AQ$6),IF(BQ40&lt;&gt;$AP$40,IF(AND(BQ41&lt;$AQ$6,BR40&lt;$AQ$6),IF($AQ$6-SUM(BR11:BR40)&gt;BQ41,BQ41,$AQ$6-SUM(BR11:BR40)),$AQ$6-BR40),IF($AQ$6-SUM(BR11:BR40)&gt;BQ41,BQ41,IF(BQ41=$AP$41,$AQ$6-SUM(BR11:BR40),0)))),0)</f>
        <v>0</v>
      </c>
      <c r="BS41" s="111">
        <f t="shared" si="1079"/>
        <v>0</v>
      </c>
      <c r="BT41" s="111">
        <f t="shared" ref="BT41" si="1136">IF(EN41&gt;0,IF(AND(BS40=0,BT40=0),IF(BS41&lt;=$AQ$6,IF(SUM(BT11:BT40)&lt;&gt;$AQ$6,BS41,0),$AQ$6),IF(BS40&lt;&gt;$AP$40,IF(AND(BS41&lt;$AQ$6,BT40&lt;$AQ$6),IF($AQ$6-SUM(BT11:BT40)&gt;BS41,BS41,$AQ$6-SUM(BT11:BT40)),$AQ$6-BT40),IF($AQ$6-SUM(BT11:BT40)&gt;BS41,BS41,IF(BS41=$AP$41,$AQ$6-SUM(BT11:BT40),0)))),0)</f>
        <v>0</v>
      </c>
      <c r="BU41" s="111">
        <f t="shared" si="1081"/>
        <v>0</v>
      </c>
      <c r="BV41" s="111">
        <f t="shared" ref="BV41" si="1137">IF(EP41&gt;0,IF(AND(BU40=0,BV40=0),IF(BU41&lt;=$AQ$6,IF(SUM(BV11:BV40)&lt;&gt;$AQ$6,BU41,0),$AQ$6),IF(BU40&lt;&gt;$AP$40,IF(AND(BU41&lt;$AQ$6,BV40&lt;$AQ$6),IF($AQ$6-SUM(BV11:BV40)&gt;BU41,BU41,$AQ$6-SUM(BV11:BV40)),$AQ$6-BV40),IF($AQ$6-SUM(BV11:BV40)&gt;BU41,BU41,IF(BU41=$AP$41,$AQ$6-SUM(BV11:BV40),0)))),0)</f>
        <v>0</v>
      </c>
      <c r="BW41" s="111">
        <f t="shared" si="1083"/>
        <v>0</v>
      </c>
      <c r="BX41" s="111">
        <f t="shared" ref="BX41" si="1138">IF(ER41&gt;0,IF(AND(BW40=0,BX40=0),IF(BW41&lt;=$AQ$6,IF(SUM(BX11:BX40)&lt;&gt;$AQ$6,BW41,0),$AQ$6),IF(BW40&lt;&gt;$AP$40,IF(AND(BW41&lt;$AQ$6,BX40&lt;$AQ$6),IF($AQ$6-SUM(BX11:BX40)&gt;BW41,BW41,$AQ$6-SUM(BX11:BX40)),$AQ$6-BX40),IF($AQ$6-SUM(BX11:BX40)&gt;BW41,BW41,IF(BW41=$AP$41,$AQ$6-SUM(BX11:BX40),0)))),0)</f>
        <v>0</v>
      </c>
      <c r="BY41" s="111">
        <f t="shared" si="1085"/>
        <v>0</v>
      </c>
      <c r="BZ41" s="111">
        <f t="shared" ref="BZ41" si="1139">IF(ET41&gt;0,IF(AND(BY40=0,BZ40=0),IF(BY41&lt;=$AQ$6,IF(SUM(BZ11:BZ40)&lt;&gt;$AQ$6,BY41,0),$AQ$6),IF(BY40&lt;&gt;$AP$40,IF(AND(BY41&lt;$AQ$6,BZ40&lt;$AQ$6),IF($AQ$6-SUM(BZ11:BZ40)&gt;BY41,BY41,$AQ$6-SUM(BZ11:BZ40)),$AQ$6-BZ40),IF($AQ$6-SUM(BZ11:BZ40)&gt;BY41,BY41,IF(BY41=$AP$41,$AQ$6-SUM(BZ11:BZ40),0)))),0)</f>
        <v>0</v>
      </c>
      <c r="CA41" s="111">
        <f t="shared" si="1087"/>
        <v>0</v>
      </c>
      <c r="CB41" s="111">
        <f t="shared" ref="CB41" si="1140">IF(EV41&gt;0,IF(AND(CA40=0,CB40=0),IF(CA41&lt;=$AQ$6,IF(SUM(CB11:CB40)&lt;&gt;$AQ$6,CA41,0),$AQ$6),IF(CA40&lt;&gt;$AP$40,IF(AND(CA41&lt;$AQ$6,CB40&lt;$AQ$6),IF($AQ$6-SUM(CB11:CB40)&gt;CA41,CA41,$AQ$6-SUM(CB11:CB40)),$AQ$6-CB40),IF($AQ$6-SUM(CB11:CB40)&gt;CA41,CA41,IF(CA41=$AP$41,$AQ$6-SUM(CB11:CB40),0)))),0)</f>
        <v>0</v>
      </c>
      <c r="CC41" s="111">
        <f t="shared" si="1089"/>
        <v>0</v>
      </c>
      <c r="CD41" s="111">
        <f t="shared" ref="CD41" si="1141">IF(EX41&gt;0,IF(AND(CC40=0,CD40=0),IF(CC41&lt;=$AQ$6,IF(SUM(CD11:CD40)&lt;&gt;$AQ$6,CC41,0),$AQ$6),IF(CC40&lt;&gt;$AP$40,IF(AND(CC41&lt;$AQ$6,CD40&lt;$AQ$6),IF($AQ$6-SUM(CD11:CD40)&gt;CC41,CC41,$AQ$6-SUM(CD11:CD40)),$AQ$6-CD40),IF($AQ$6-SUM(CD11:CD40)&gt;CC41,CC41,IF(CC41=$AP$41,$AQ$6-SUM(CD11:CD40),0)))),0)</f>
        <v>0</v>
      </c>
      <c r="CE41" s="111">
        <f t="shared" si="1091"/>
        <v>0</v>
      </c>
      <c r="CF41" s="111">
        <f t="shared" ref="CF41" si="1142">IF(EZ41&gt;0,IF(AND(CE40=0,CF40=0),IF(CE41&lt;=$AQ$6,IF(SUM(CF11:CF40)&lt;&gt;$AQ$6,CE41,0),$AQ$6),IF(CE40&lt;&gt;$AP$40,IF(AND(CE41&lt;$AQ$6,CF40&lt;$AQ$6),IF($AQ$6-SUM(CF11:CF40)&gt;CE41,CE41,$AQ$6-SUM(CF11:CF40)),$AQ$6-CF40),IF($AQ$6-SUM(CF11:CF40)&gt;CE41,CE41,IF(CE41=$AP$41,$AQ$6-SUM(CF11:CF40),0)))),0)</f>
        <v>0</v>
      </c>
      <c r="CG41" s="111">
        <f t="shared" si="1093"/>
        <v>0</v>
      </c>
      <c r="CH41" s="111">
        <f t="shared" ref="CH41" si="1143">IF(FB41&gt;0,IF(AND(CG40=0,CH40=0),IF(CG41&lt;=$AQ$6,IF(SUM(CH11:CH40)&lt;&gt;$AQ$6,CG41,0),$AQ$6),IF(CG40&lt;&gt;$AP$40,IF(AND(CG41&lt;$AQ$6,CH40&lt;$AQ$6),IF($AQ$6-SUM(CH11:CH40)&gt;CG41,CG41,$AQ$6-SUM(CH11:CH40)),$AQ$6-CH40),IF($AQ$6-SUM(CH11:CH40)&gt;CG41,CG41,IF(CG41=$AP$41,$AQ$6-SUM(CH11:CH40),0)))),0)</f>
        <v>0</v>
      </c>
      <c r="CI41" s="111">
        <f t="shared" si="1095"/>
        <v>0</v>
      </c>
      <c r="CJ41" s="111">
        <f t="shared" ref="CJ41" si="1144">IF(FD41&gt;0,IF(AND(CI40=0,CJ40=0),IF(CI41&lt;=$AQ$6,IF(SUM(CJ11:CJ40)&lt;&gt;$AQ$6,CI41,0),$AQ$6),IF(CI40&lt;&gt;$AP$40,IF(AND(CI41&lt;$AQ$6,CJ40&lt;$AQ$6),IF($AQ$6-SUM(CJ11:CJ40)&gt;CI41,CI41,$AQ$6-SUM(CJ11:CJ40)),$AQ$6-CJ40),IF($AQ$6-SUM(CJ11:CJ40)&gt;CI41,CI41,IF(CI41=$AP$41,$AQ$6-SUM(CJ11:CJ40),0)))),0)</f>
        <v>0</v>
      </c>
      <c r="CK41" s="111">
        <f t="shared" si="1097"/>
        <v>0</v>
      </c>
      <c r="CL41" s="111">
        <f t="shared" ref="CL41" si="1145">IF(FF41&gt;0,IF(AND(CK40=0,CL40=0),IF(CK41&lt;=$AQ$6,IF(SUM(CL11:CL40)&lt;&gt;$AQ$6,CK41,0),$AQ$6),IF(CK40&lt;&gt;$AP$40,IF(AND(CK41&lt;$AQ$6,CL40&lt;$AQ$6),IF($AQ$6-SUM(CL11:CL40)&gt;CK41,CK41,$AQ$6-SUM(CL11:CL40)),$AQ$6-CL40),IF($AQ$6-SUM(CL11:CL40)&gt;CK41,CK41,IF(CK41=$AP$41,$AQ$6-SUM(CL11:CL40),0)))),0)</f>
        <v>0</v>
      </c>
      <c r="CM41" s="111">
        <f t="shared" si="1099"/>
        <v>0</v>
      </c>
      <c r="CN41" s="111">
        <f t="shared" ref="CN41" si="1146">IF(FH41&gt;0,IF(AND(CM40=0,CN40=0),IF(CM41&lt;=$AQ$6,IF(SUM(CN11:CN40)&lt;&gt;$AQ$6,CM41,0),$AQ$6),IF(CM40&lt;&gt;$AP$40,IF(AND(CM41&lt;$AQ$6,CN40&lt;$AQ$6),IF($AQ$6-SUM(CN11:CN40)&gt;CM41,CM41,$AQ$6-SUM(CN11:CN40)),$AQ$6-CN40),IF($AQ$6-SUM(CN11:CN40)&gt;CM41,CM41,IF(CM41=$AP$41,$AQ$6-SUM(CN11:CN40),0)))),0)</f>
        <v>0</v>
      </c>
      <c r="CO41" s="111">
        <f t="shared" si="1101"/>
        <v>0</v>
      </c>
      <c r="CP41" s="111">
        <f t="shared" ref="CP41" si="1147">IF(FJ41&gt;0,IF(AND(CO40=0,CP40=0),IF(CO41&lt;=$AQ$6,IF(SUM(CP11:CP40)&lt;&gt;$AQ$6,CO41,0),$AQ$6),IF(CO40&lt;&gt;$AP$40,IF(AND(CO41&lt;$AQ$6,CP40&lt;$AQ$6),IF($AQ$6-SUM(CP11:CP40)&gt;CO41,CO41,$AQ$6-SUM(CP11:CP40)),$AQ$6-CP40),IF($AQ$6-SUM(CP11:CP40)&gt;CO41,CO41,IF(CO41=$AP$41,$AQ$6-SUM(CP11:CP40),0)))),0)</f>
        <v>0</v>
      </c>
      <c r="CQ41" s="111">
        <f t="shared" si="1103"/>
        <v>0</v>
      </c>
      <c r="CR41" s="111">
        <f t="shared" ref="CR41" si="1148">IF(FL41&gt;0,IF(AND(CQ40=0,CR40=0),IF(CQ41&lt;=$AQ$6,IF(SUM(CR11:CR40)&lt;&gt;$AQ$6,CQ41,0),$AQ$6),IF(CQ40&lt;&gt;$AP$40,IF(AND(CQ41&lt;$AQ$6,CR40&lt;$AQ$6),IF($AQ$6-SUM(CR11:CR40)&gt;CQ41,CQ41,$AQ$6-SUM(CR11:CR40)),$AQ$6-CR40),IF($AQ$6-SUM(CR11:CR40)&gt;CQ41,CQ41,IF(CQ41=$AP$41,$AQ$6-SUM(CR11:CR40),0)))),0)</f>
        <v>0</v>
      </c>
      <c r="CS41" s="111">
        <f t="shared" si="1105"/>
        <v>0</v>
      </c>
      <c r="CT41" s="111">
        <f t="shared" ref="CT41" si="1149">IF(FN41&gt;0,IF(AND(CS40=0,CT40=0),IF(CS41&lt;=$AQ$6,IF(SUM(CT11:CT40)&lt;&gt;$AQ$6,CS41,0),$AQ$6),IF(CS40&lt;&gt;$AP$40,IF(AND(CS41&lt;$AQ$6,CT40&lt;$AQ$6),IF($AQ$6-SUM(CT11:CT40)&gt;CS41,CS41,$AQ$6-SUM(CT11:CT40)),$AQ$6-CT40),IF($AQ$6-SUM(CT11:CT40)&gt;CS41,CS41,IF(CS41=$AP$41,$AQ$6-SUM(CT11:CT40),0)))),0)</f>
        <v>0</v>
      </c>
      <c r="CU41" s="111">
        <f t="shared" si="1107"/>
        <v>0</v>
      </c>
      <c r="CV41" s="111">
        <f t="shared" ref="CV41" si="1150">IF(FP41&gt;0,IF(AND(CU40=0,CV40=0),IF(CU41&lt;=$AQ$6,IF(SUM(CV11:CV40)&lt;&gt;$AQ$6,CU41,0),$AQ$6),IF(CU40&lt;&gt;$AP$40,IF(AND(CU41&lt;$AQ$6,CV40&lt;$AQ$6),IF($AQ$6-SUM(CV11:CV40)&gt;CU41,CU41,$AQ$6-SUM(CV11:CV40)),$AQ$6-CV40),IF($AQ$6-SUM(CV11:CV40)&gt;CU41,CU41,IF(CU41=$AP$41,$AQ$6-SUM(CV11:CV40),0)))),0)</f>
        <v>0</v>
      </c>
      <c r="CW41" s="111">
        <f t="shared" si="1109"/>
        <v>0</v>
      </c>
      <c r="CX41" s="111">
        <f t="shared" ref="CX41" si="1151">IF(FR41&gt;0,IF(AND(CW40=0,CX40=0),IF(CW41&lt;=$AQ$6,IF(SUM(CX11:CX40)&lt;&gt;$AQ$6,CW41,0),$AQ$6),IF(CW40&lt;&gt;$AP$40,IF(AND(CW41&lt;$AQ$6,CX40&lt;$AQ$6),IF($AQ$6-SUM(CX11:CX40)&gt;CW41,CW41,$AQ$6-SUM(CX11:CX40)),$AQ$6-CX40),IF($AQ$6-SUM(CX11:CX40)&gt;CW41,CW41,IF(CW41=$AP$41,$AQ$6-SUM(CX11:CX40),0)))),0)</f>
        <v>0</v>
      </c>
      <c r="CY41" s="111">
        <f t="shared" si="1111"/>
        <v>0</v>
      </c>
      <c r="CZ41" s="111">
        <f t="shared" ref="CZ41" si="1152">IF(FT41&gt;0,IF(AND(CY40=0,CZ40=0),IF(CY41&lt;=$AQ$6,IF(SUM(CZ11:CZ40)&lt;&gt;$AQ$6,CY41,0),$AQ$6),IF(CY40&lt;&gt;$AP$40,IF(AND(CY41&lt;$AQ$6,CZ40&lt;$AQ$6),IF($AQ$6-SUM(CZ11:CZ40)&gt;CY41,CY41,$AQ$6-SUM(CZ11:CZ40)),$AQ$6-CZ40),IF($AQ$6-SUM(CZ11:CZ40)&gt;CY41,CY41,IF(CY41=$AP$41,$AQ$6-SUM(CZ11:CZ40),0)))),0)</f>
        <v>0</v>
      </c>
      <c r="DA41" s="111">
        <f t="shared" si="1113"/>
        <v>0</v>
      </c>
      <c r="DB41" s="111">
        <f t="shared" ref="DB41" si="1153">IF(FV41&gt;0,IF(AND(DA40=0,DB40=0),IF(DA41&lt;=$AQ$6,IF(SUM(DB11:DB40)&lt;&gt;$AQ$6,DA41,0),$AQ$6),IF(DA40&lt;&gt;$AP$40,IF(AND(DA41&lt;$AQ$6,DB40&lt;$AQ$6),IF($AQ$6-SUM(DB11:DB40)&gt;DA41,DA41,$AQ$6-SUM(DB11:DB40)),$AQ$6-DB40),IF($AQ$6-SUM(DB11:DB40)&gt;DA41,DA41,IF(DA41=$AP$41,$AQ$6-SUM(DB11:DB40),0)))),0)</f>
        <v>0</v>
      </c>
      <c r="DC41" s="111">
        <f t="shared" si="1115"/>
        <v>0</v>
      </c>
      <c r="DD41" s="111">
        <f t="shared" ref="DD41" si="1154">IF(FX41&gt;0,IF(AND(DC40=0,DD40=0),IF(DC41&lt;=$AQ$6,IF(SUM(DD11:DD40)&lt;&gt;$AQ$6,DC41,0),$AQ$6),IF(DC40&lt;&gt;$AP$40,IF(AND(DC41&lt;$AQ$6,DD40&lt;$AQ$6),IF($AQ$6-SUM(DD11:DD40)&gt;DC41,DC41,$AQ$6-SUM(DD11:DD40)),$AQ$6-DD40),IF($AQ$6-SUM(DD11:DD40)&gt;DC41,DC41,IF(DC41=$AP$41,$AQ$6-SUM(DD11:DD40),0)))),0)</f>
        <v>0</v>
      </c>
      <c r="DE41" s="111">
        <f t="shared" si="1117"/>
        <v>0</v>
      </c>
      <c r="DF41" s="111">
        <f t="shared" ref="DF41" si="1155">IF(FZ41&gt;0,IF(AND(DE40=0,DF40=0),IF(DE41&lt;=$AQ$6,IF(SUM(DF11:DF40)&lt;&gt;$AQ$6,DE41,0),$AQ$6),IF(DE40&lt;&gt;$AP$40,IF(AND(DE41&lt;$AQ$6,DF40&lt;$AQ$6),IF($AQ$6-SUM(DF11:DF40)&gt;DE41,DE41,$AQ$6-SUM(DF11:DF40)),$AQ$6-DF40),IF($AQ$6-SUM(DF11:DF40)&gt;DE41,DE41,IF(DE41=$AP$41,$AQ$6-SUM(DF11:DF40),0)))),0)</f>
        <v>0</v>
      </c>
      <c r="DG41" s="111">
        <f t="shared" si="1119"/>
        <v>0</v>
      </c>
      <c r="DH41" s="111">
        <f t="shared" ref="DH41" si="1156">IF(GB41&gt;0,IF(AND(DG40=0,DH40=0),IF(DG41&lt;=$AQ$6,IF(SUM(DH11:DH40)&lt;&gt;$AQ$6,DG41,0),$AQ$6),IF(DG40&lt;&gt;$AP$40,IF(AND(DG41&lt;$AQ$6,DH40&lt;$AQ$6),IF($AQ$6-SUM(DH11:DH40)&gt;DG41,DG41,$AQ$6-SUM(DH11:DH40)),$AQ$6-DH40),IF($AQ$6-SUM(DH11:DH40)&gt;DG41,DG41,IF(DG41=$AP$41,$AQ$6-SUM(DH11:DH40),0)))),0)</f>
        <v>0</v>
      </c>
      <c r="DI41" s="111">
        <f t="shared" si="1121"/>
        <v>0</v>
      </c>
      <c r="DJ41" s="111">
        <f t="shared" ref="DJ41" si="1157">IF(GD41&gt;0,IF(AND(DI40=0,DJ40=0),IF(DI41&lt;=$AQ$6,IF(SUM(DJ11:DJ40)&lt;&gt;$AQ$6,DI41,0),$AQ$6),IF(DI40&lt;&gt;$AP$40,IF(AND(DI41&lt;$AQ$6,DJ40&lt;$AQ$6),IF($AQ$6-SUM(DJ11:DJ40)&gt;DI41,DI41,$AQ$6-SUM(DJ11:DJ40)),$AQ$6-DJ40),IF($AQ$6-SUM(DJ11:DJ40)&gt;DI41,DI41,IF(DI41=$AP$41,$AQ$6-SUM(DJ11:DJ40),0)))),0)</f>
        <v>0</v>
      </c>
      <c r="DL41" s="111">
        <f>'KALENDER PENDIDIKAN'!B145</f>
        <v>0</v>
      </c>
      <c r="DM41" s="111"/>
      <c r="DN41" s="111">
        <f>'KALENDER PENDIDIKAN'!C145</f>
        <v>1</v>
      </c>
      <c r="DO41" s="111"/>
      <c r="DP41" s="111">
        <f>'KALENDER PENDIDIKAN'!D145</f>
        <v>1</v>
      </c>
      <c r="DQ41" s="111"/>
      <c r="DR41" s="111">
        <f>'KALENDER PENDIDIKAN'!E145</f>
        <v>1</v>
      </c>
      <c r="DS41" s="111"/>
      <c r="DT41" s="111">
        <f>'KALENDER PENDIDIKAN'!F145</f>
        <v>1</v>
      </c>
      <c r="DU41" s="111"/>
      <c r="DV41" s="111">
        <f>'KALENDER PENDIDIKAN'!G145</f>
        <v>0</v>
      </c>
      <c r="DW41" s="111"/>
      <c r="DX41" s="111">
        <f>'KALENDER PENDIDIKAN'!H145</f>
        <v>1</v>
      </c>
      <c r="DY41" s="111"/>
      <c r="DZ41" s="111">
        <f>'KALENDER PENDIDIKAN'!I145</f>
        <v>1</v>
      </c>
      <c r="EA41" s="111"/>
      <c r="EB41" s="111">
        <f>'KALENDER PENDIDIKAN'!J145</f>
        <v>1</v>
      </c>
      <c r="EC41" s="111"/>
      <c r="ED41" s="111">
        <f>'KALENDER PENDIDIKAN'!K145</f>
        <v>0</v>
      </c>
      <c r="EE41" s="111"/>
      <c r="EF41" s="111">
        <f>'KALENDER PENDIDIKAN'!L145</f>
        <v>0</v>
      </c>
      <c r="EG41" s="111"/>
      <c r="EH41" s="111">
        <f>'KALENDER PENDIDIKAN'!M145</f>
        <v>0</v>
      </c>
      <c r="EI41" s="111"/>
      <c r="EJ41" s="111">
        <f>'KALENDER PENDIDIKAN'!N145</f>
        <v>1</v>
      </c>
      <c r="EK41" s="111"/>
      <c r="EL41" s="111">
        <f>'KALENDER PENDIDIKAN'!O145</f>
        <v>1</v>
      </c>
      <c r="EM41" s="111"/>
      <c r="EN41" s="111">
        <f>'KALENDER PENDIDIKAN'!P145</f>
        <v>1</v>
      </c>
      <c r="EO41" s="111"/>
      <c r="EP41" s="111">
        <f>'KALENDER PENDIDIKAN'!Q145</f>
        <v>1</v>
      </c>
      <c r="EQ41" s="111"/>
      <c r="ER41" s="111">
        <f>'KALENDER PENDIDIKAN'!R145</f>
        <v>0</v>
      </c>
      <c r="ES41" s="111"/>
      <c r="ET41" s="111">
        <f>'KALENDER PENDIDIKAN'!S145</f>
        <v>0</v>
      </c>
      <c r="EU41" s="111"/>
      <c r="EV41" s="111">
        <f>'KALENDER PENDIDIKAN'!T145</f>
        <v>1</v>
      </c>
      <c r="EW41" s="111"/>
      <c r="EX41" s="111">
        <f>'KALENDER PENDIDIKAN'!U145</f>
        <v>1</v>
      </c>
      <c r="EY41" s="111"/>
      <c r="EZ41" s="111">
        <f>'KALENDER PENDIDIKAN'!V145</f>
        <v>1</v>
      </c>
      <c r="FA41" s="111"/>
      <c r="FB41" s="111">
        <f>'KALENDER PENDIDIKAN'!W145</f>
        <v>1</v>
      </c>
      <c r="FC41" s="111"/>
      <c r="FD41" s="111">
        <f>'KALENDER PENDIDIKAN'!X145</f>
        <v>1</v>
      </c>
      <c r="FE41" s="111"/>
      <c r="FF41" s="111">
        <f>'KALENDER PENDIDIKAN'!Y145</f>
        <v>0</v>
      </c>
      <c r="FG41" s="111"/>
      <c r="FH41" s="111">
        <f>'KALENDER PENDIDIKAN'!Z145</f>
        <v>0</v>
      </c>
      <c r="FI41" s="111"/>
      <c r="FJ41" s="111">
        <f>'KALENDER PENDIDIKAN'!AA145</f>
        <v>0</v>
      </c>
      <c r="FK41" s="111"/>
      <c r="FL41" s="111">
        <f>'KALENDER PENDIDIKAN'!AB145</f>
        <v>1</v>
      </c>
      <c r="FM41" s="111"/>
      <c r="FN41" s="111">
        <f>'KALENDER PENDIDIKAN'!AC145</f>
        <v>0</v>
      </c>
      <c r="FO41" s="111"/>
      <c r="FP41" s="111">
        <f>'KALENDER PENDIDIKAN'!AD145</f>
        <v>1</v>
      </c>
      <c r="FQ41" s="111"/>
      <c r="FR41" s="111">
        <f>'KALENDER PENDIDIKAN'!AE145</f>
        <v>0</v>
      </c>
      <c r="FS41" s="111"/>
      <c r="FT41" s="111">
        <f>'KALENDER PENDIDIKAN'!AF145</f>
        <v>1</v>
      </c>
      <c r="FU41" s="111"/>
      <c r="FV41" s="111">
        <f>'KALENDER PENDIDIKAN'!AG145</f>
        <v>0</v>
      </c>
      <c r="FW41" s="111"/>
      <c r="FX41" s="111">
        <f>'KALENDER PENDIDIKAN'!AH145</f>
        <v>0</v>
      </c>
      <c r="FY41" s="111"/>
      <c r="FZ41" s="111">
        <f>'KALENDER PENDIDIKAN'!AI145</f>
        <v>0</v>
      </c>
      <c r="GA41" s="111"/>
      <c r="GB41" s="111">
        <f>'KALENDER PENDIDIKAN'!AJ145</f>
        <v>0</v>
      </c>
      <c r="GC41" s="111"/>
      <c r="GD41" s="111">
        <f>'KALENDER PENDIDIKAN'!AK145</f>
        <v>0</v>
      </c>
      <c r="GE41" s="111"/>
      <c r="GF41" s="111">
        <v>31</v>
      </c>
      <c r="GH41" s="103" t="str">
        <f t="shared" si="177"/>
        <v>Hide</v>
      </c>
    </row>
    <row r="42" spans="1:190" hidden="1" x14ac:dyDescent="0.35">
      <c r="A42" s="118"/>
      <c r="B42" s="118"/>
      <c r="C42" s="118"/>
      <c r="D42" s="137"/>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c r="AI42" s="137"/>
      <c r="AJ42" s="137"/>
      <c r="AK42" s="137"/>
      <c r="AL42" s="137"/>
      <c r="AM42" s="137"/>
      <c r="AN42" s="41"/>
      <c r="AO42" s="2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1"/>
      <c r="BX42" s="111"/>
      <c r="BY42" s="111"/>
      <c r="BZ42" s="111"/>
      <c r="CA42" s="111"/>
      <c r="CB42" s="111"/>
      <c r="CC42" s="111"/>
      <c r="CD42" s="111"/>
      <c r="CE42" s="111"/>
      <c r="CF42" s="111"/>
      <c r="CG42" s="111"/>
      <c r="CH42" s="111"/>
      <c r="CI42" s="111"/>
      <c r="CJ42" s="111"/>
      <c r="CK42" s="111"/>
      <c r="CL42" s="111"/>
      <c r="CM42" s="111"/>
      <c r="CN42" s="111"/>
      <c r="CO42" s="111"/>
      <c r="CP42" s="111"/>
      <c r="CQ42" s="111"/>
      <c r="CR42" s="111"/>
      <c r="CS42" s="111"/>
      <c r="CT42" s="111"/>
      <c r="CU42" s="111"/>
      <c r="CV42" s="111"/>
      <c r="CW42" s="111"/>
      <c r="CX42" s="111"/>
      <c r="CY42" s="111"/>
      <c r="CZ42" s="111"/>
      <c r="DA42" s="111"/>
      <c r="DB42" s="111"/>
      <c r="DC42" s="111"/>
      <c r="DD42" s="111"/>
      <c r="DE42" s="111"/>
      <c r="DF42" s="111"/>
      <c r="DG42" s="111"/>
      <c r="DH42" s="111"/>
      <c r="DI42" s="111"/>
      <c r="DJ42" s="111"/>
      <c r="DL42" s="111">
        <f>'KALENDER PENDIDIKAN'!B146</f>
        <v>0</v>
      </c>
      <c r="DM42" s="111"/>
      <c r="DN42" s="111">
        <f>'KALENDER PENDIDIKAN'!C146</f>
        <v>1</v>
      </c>
      <c r="DO42" s="111"/>
      <c r="DP42" s="111">
        <f>'KALENDER PENDIDIKAN'!D146</f>
        <v>1</v>
      </c>
      <c r="DQ42" s="111"/>
      <c r="DR42" s="111">
        <f>'KALENDER PENDIDIKAN'!E146</f>
        <v>1</v>
      </c>
      <c r="DS42" s="111"/>
      <c r="DT42" s="111">
        <f>'KALENDER PENDIDIKAN'!F146</f>
        <v>1</v>
      </c>
      <c r="DU42" s="111"/>
      <c r="DV42" s="111">
        <f>'KALENDER PENDIDIKAN'!G146</f>
        <v>0</v>
      </c>
      <c r="DW42" s="111"/>
      <c r="DX42" s="111">
        <f>'KALENDER PENDIDIKAN'!H146</f>
        <v>1</v>
      </c>
      <c r="DY42" s="111"/>
      <c r="DZ42" s="111">
        <f>'KALENDER PENDIDIKAN'!I146</f>
        <v>1</v>
      </c>
      <c r="EA42" s="111"/>
      <c r="EB42" s="111">
        <f>'KALENDER PENDIDIKAN'!J146</f>
        <v>1</v>
      </c>
      <c r="EC42" s="111"/>
      <c r="ED42" s="111">
        <f>'KALENDER PENDIDIKAN'!K146</f>
        <v>0</v>
      </c>
      <c r="EE42" s="111"/>
      <c r="EF42" s="111">
        <f>'KALENDER PENDIDIKAN'!L146</f>
        <v>0</v>
      </c>
      <c r="EG42" s="111"/>
      <c r="EH42" s="111">
        <f>'KALENDER PENDIDIKAN'!M146</f>
        <v>0</v>
      </c>
      <c r="EI42" s="111"/>
      <c r="EJ42" s="111">
        <f>'KALENDER PENDIDIKAN'!N146</f>
        <v>1</v>
      </c>
      <c r="EK42" s="111"/>
      <c r="EL42" s="111">
        <f>'KALENDER PENDIDIKAN'!O146</f>
        <v>1</v>
      </c>
      <c r="EM42" s="111"/>
      <c r="EN42" s="111">
        <f>'KALENDER PENDIDIKAN'!P146</f>
        <v>1</v>
      </c>
      <c r="EO42" s="111"/>
      <c r="EP42" s="111">
        <f>'KALENDER PENDIDIKAN'!Q146</f>
        <v>1</v>
      </c>
      <c r="EQ42" s="111"/>
      <c r="ER42" s="111">
        <f>'KALENDER PENDIDIKAN'!R146</f>
        <v>0</v>
      </c>
      <c r="ES42" s="111"/>
      <c r="ET42" s="111">
        <f>'KALENDER PENDIDIKAN'!S146</f>
        <v>0</v>
      </c>
      <c r="EU42" s="111"/>
      <c r="EV42" s="111">
        <f>'KALENDER PENDIDIKAN'!T146</f>
        <v>1</v>
      </c>
      <c r="EW42" s="111"/>
      <c r="EX42" s="111">
        <f>'KALENDER PENDIDIKAN'!U146</f>
        <v>1</v>
      </c>
      <c r="EY42" s="111"/>
      <c r="EZ42" s="111">
        <f>'KALENDER PENDIDIKAN'!V146</f>
        <v>1</v>
      </c>
      <c r="FA42" s="111"/>
      <c r="FB42" s="111">
        <f>'KALENDER PENDIDIKAN'!W146</f>
        <v>1</v>
      </c>
      <c r="FC42" s="111"/>
      <c r="FD42" s="111">
        <f>'KALENDER PENDIDIKAN'!X146</f>
        <v>1</v>
      </c>
      <c r="FE42" s="111"/>
      <c r="FF42" s="111">
        <f>'KALENDER PENDIDIKAN'!Y146</f>
        <v>0</v>
      </c>
      <c r="FG42" s="111"/>
      <c r="FH42" s="111">
        <f>'KALENDER PENDIDIKAN'!Z146</f>
        <v>0</v>
      </c>
      <c r="FI42" s="111"/>
      <c r="FJ42" s="111">
        <f>'KALENDER PENDIDIKAN'!AA146</f>
        <v>0</v>
      </c>
      <c r="FK42" s="111"/>
      <c r="FL42" s="111">
        <f>'KALENDER PENDIDIKAN'!AB146</f>
        <v>1</v>
      </c>
      <c r="FM42" s="111"/>
      <c r="FN42" s="111">
        <f>'KALENDER PENDIDIKAN'!AC146</f>
        <v>0</v>
      </c>
      <c r="FO42" s="111"/>
      <c r="FP42" s="111">
        <f>'KALENDER PENDIDIKAN'!AD146</f>
        <v>1</v>
      </c>
      <c r="FQ42" s="111"/>
      <c r="FR42" s="111">
        <f>'KALENDER PENDIDIKAN'!AE146</f>
        <v>0</v>
      </c>
      <c r="FS42" s="111"/>
      <c r="FT42" s="111">
        <f>'KALENDER PENDIDIKAN'!AF146</f>
        <v>1</v>
      </c>
      <c r="FU42" s="111"/>
      <c r="FV42" s="111">
        <f>'KALENDER PENDIDIKAN'!AG146</f>
        <v>0</v>
      </c>
      <c r="FW42" s="111"/>
      <c r="FX42" s="111">
        <f>'KALENDER PENDIDIKAN'!AH146</f>
        <v>0</v>
      </c>
      <c r="FY42" s="111"/>
      <c r="FZ42" s="111">
        <f>'KALENDER PENDIDIKAN'!AI146</f>
        <v>0</v>
      </c>
      <c r="GA42" s="111"/>
      <c r="GB42" s="111">
        <f>'KALENDER PENDIDIKAN'!AJ146</f>
        <v>0</v>
      </c>
      <c r="GC42" s="111"/>
      <c r="GD42" s="111">
        <f>'KALENDER PENDIDIKAN'!AK146</f>
        <v>0</v>
      </c>
      <c r="GE42" s="111"/>
      <c r="GF42" s="111">
        <v>32</v>
      </c>
      <c r="GH42" s="103" t="str">
        <f t="shared" si="177"/>
        <v>Hide</v>
      </c>
    </row>
    <row r="43" spans="1:190" x14ac:dyDescent="0.35">
      <c r="A43" s="493" t="s">
        <v>62</v>
      </c>
      <c r="B43" s="494"/>
      <c r="C43" s="42">
        <f t="shared" ref="C43:AM43" si="1158">SUM(C11:C42)</f>
        <v>225</v>
      </c>
      <c r="D43" s="138">
        <f t="shared" si="1158"/>
        <v>0</v>
      </c>
      <c r="E43" s="138">
        <f t="shared" si="1158"/>
        <v>7</v>
      </c>
      <c r="F43" s="138">
        <f t="shared" si="1158"/>
        <v>7</v>
      </c>
      <c r="G43" s="138">
        <f t="shared" si="1158"/>
        <v>7</v>
      </c>
      <c r="H43" s="138">
        <f t="shared" si="1158"/>
        <v>7</v>
      </c>
      <c r="I43" s="138">
        <f t="shared" si="1158"/>
        <v>0</v>
      </c>
      <c r="J43" s="138">
        <f t="shared" si="1158"/>
        <v>7</v>
      </c>
      <c r="K43" s="138">
        <f t="shared" si="1158"/>
        <v>7</v>
      </c>
      <c r="L43" s="138">
        <f t="shared" si="1158"/>
        <v>7</v>
      </c>
      <c r="M43" s="138">
        <f t="shared" si="1158"/>
        <v>0</v>
      </c>
      <c r="N43" s="138">
        <f t="shared" si="1158"/>
        <v>0</v>
      </c>
      <c r="O43" s="138">
        <f t="shared" si="1158"/>
        <v>0</v>
      </c>
      <c r="P43" s="138">
        <f t="shared" si="1158"/>
        <v>7</v>
      </c>
      <c r="Q43" s="138">
        <f t="shared" si="1158"/>
        <v>7</v>
      </c>
      <c r="R43" s="138">
        <f t="shared" si="1158"/>
        <v>7</v>
      </c>
      <c r="S43" s="138">
        <f t="shared" si="1158"/>
        <v>7</v>
      </c>
      <c r="T43" s="138">
        <f t="shared" si="1158"/>
        <v>0</v>
      </c>
      <c r="U43" s="138">
        <f t="shared" si="1158"/>
        <v>0</v>
      </c>
      <c r="V43" s="138">
        <f t="shared" si="1158"/>
        <v>7</v>
      </c>
      <c r="W43" s="138">
        <f t="shared" si="1158"/>
        <v>7</v>
      </c>
      <c r="X43" s="138">
        <f t="shared" si="1158"/>
        <v>7</v>
      </c>
      <c r="Y43" s="138">
        <f t="shared" si="1158"/>
        <v>7</v>
      </c>
      <c r="Z43" s="138">
        <f t="shared" si="1158"/>
        <v>7</v>
      </c>
      <c r="AA43" s="138">
        <f t="shared" si="1158"/>
        <v>0</v>
      </c>
      <c r="AB43" s="138">
        <f t="shared" si="1158"/>
        <v>0</v>
      </c>
      <c r="AC43" s="138">
        <f t="shared" si="1158"/>
        <v>0</v>
      </c>
      <c r="AD43" s="138">
        <f t="shared" si="1158"/>
        <v>7</v>
      </c>
      <c r="AE43" s="138">
        <f t="shared" si="1158"/>
        <v>0</v>
      </c>
      <c r="AF43" s="138">
        <f t="shared" si="1158"/>
        <v>7</v>
      </c>
      <c r="AG43" s="138">
        <f t="shared" si="1158"/>
        <v>0</v>
      </c>
      <c r="AH43" s="138">
        <f t="shared" si="1158"/>
        <v>7</v>
      </c>
      <c r="AI43" s="138">
        <f t="shared" si="1158"/>
        <v>0</v>
      </c>
      <c r="AJ43" s="138">
        <f t="shared" si="1158"/>
        <v>0</v>
      </c>
      <c r="AK43" s="138">
        <f t="shared" si="1158"/>
        <v>0</v>
      </c>
      <c r="AL43" s="138">
        <f t="shared" si="1158"/>
        <v>0</v>
      </c>
      <c r="AM43" s="138">
        <f t="shared" si="1158"/>
        <v>0</v>
      </c>
      <c r="AN43" s="43"/>
      <c r="AO43" s="43"/>
      <c r="GH43" s="103" t="s">
        <v>324</v>
      </c>
    </row>
    <row r="44" spans="1:190" x14ac:dyDescent="0.35">
      <c r="GH44" s="103" t="s">
        <v>324</v>
      </c>
    </row>
    <row r="45" spans="1:190" x14ac:dyDescent="0.35">
      <c r="A45" s="143" t="s">
        <v>330</v>
      </c>
      <c r="C45" s="14"/>
      <c r="D45" s="14"/>
      <c r="E45" s="14"/>
      <c r="F45" s="14"/>
      <c r="G45" s="14"/>
      <c r="H45" s="14"/>
      <c r="I45" s="14"/>
      <c r="J45" s="14"/>
      <c r="K45" s="14"/>
      <c r="L45" s="14"/>
      <c r="M45" s="14"/>
      <c r="N45" s="14"/>
      <c r="O45" s="14"/>
      <c r="GH45" s="103" t="str">
        <f>IF(A45="","Hide","Show")</f>
        <v>Show</v>
      </c>
    </row>
    <row r="46" spans="1:190" x14ac:dyDescent="0.35">
      <c r="A46" s="53" t="str">
        <f>PROTA!C40</f>
        <v>1</v>
      </c>
      <c r="B46" t="s">
        <v>86</v>
      </c>
      <c r="C46" s="141" t="s">
        <v>86</v>
      </c>
      <c r="D46" s="14" t="str">
        <f>PROTA!D40</f>
        <v>Mengevaluasi DNS Server dan Mengkonfigurasi DNS Server</v>
      </c>
      <c r="E46" s="14"/>
      <c r="F46" s="14"/>
      <c r="G46" s="14"/>
      <c r="H46" s="14"/>
      <c r="I46" s="14"/>
      <c r="J46" s="14"/>
      <c r="K46" s="14"/>
      <c r="L46" s="14"/>
      <c r="M46" s="14"/>
      <c r="N46" s="14"/>
      <c r="O46" s="14"/>
      <c r="GH46" s="103" t="str">
        <f t="shared" ref="GH46:GH55" si="1159">IF(A46="","Hide","Show")</f>
        <v>Show</v>
      </c>
    </row>
    <row r="47" spans="1:190" x14ac:dyDescent="0.35">
      <c r="A47" s="53" t="str">
        <f>PROTA!C42</f>
        <v>2</v>
      </c>
      <c r="B47" t="s">
        <v>86</v>
      </c>
      <c r="C47" s="141" t="s">
        <v>86</v>
      </c>
      <c r="D47" s="14" t="str">
        <f>PROTA!D42</f>
        <v>Menerapkan pemrograman antarmuka GUI (Graphical User Interface),</v>
      </c>
      <c r="E47" s="14"/>
      <c r="F47" s="14"/>
      <c r="G47" s="14"/>
      <c r="H47" s="14"/>
      <c r="I47" s="14"/>
      <c r="J47" s="14"/>
      <c r="K47" s="14"/>
      <c r="L47" s="14"/>
      <c r="M47" s="14"/>
      <c r="N47" s="14"/>
      <c r="O47" s="14"/>
      <c r="GH47" s="103" t="str">
        <f t="shared" si="1159"/>
        <v>Show</v>
      </c>
    </row>
    <row r="48" spans="1:190" x14ac:dyDescent="0.35">
      <c r="A48" s="53" t="str">
        <f>PROTA!C44</f>
        <v/>
      </c>
      <c r="B48" t="s">
        <v>86</v>
      </c>
      <c r="C48" s="141" t="s">
        <v>86</v>
      </c>
      <c r="D48" s="14" t="str">
        <f>PROTA!D44</f>
        <v/>
      </c>
      <c r="E48" s="14"/>
      <c r="F48" s="14"/>
      <c r="G48" s="14"/>
      <c r="H48" s="14"/>
      <c r="I48" s="14"/>
      <c r="J48" s="14"/>
      <c r="K48" s="14"/>
      <c r="L48" s="14"/>
      <c r="M48" s="14"/>
      <c r="N48" s="14"/>
      <c r="O48" s="14"/>
      <c r="GH48" s="103" t="str">
        <f t="shared" si="1159"/>
        <v>Hide</v>
      </c>
    </row>
    <row r="49" spans="1:190" x14ac:dyDescent="0.35">
      <c r="A49" s="53" t="str">
        <f>PROTA!C48</f>
        <v/>
      </c>
      <c r="B49" t="s">
        <v>86</v>
      </c>
      <c r="C49" s="141" t="s">
        <v>86</v>
      </c>
      <c r="D49" s="14" t="str">
        <f>PROTA!D48</f>
        <v/>
      </c>
      <c r="E49" s="14"/>
      <c r="F49" s="14"/>
      <c r="G49" s="14"/>
      <c r="H49" s="14"/>
      <c r="I49" s="14"/>
      <c r="J49" s="14"/>
      <c r="K49" s="14"/>
      <c r="L49" s="14"/>
      <c r="M49" s="14"/>
      <c r="N49" s="14"/>
      <c r="O49" s="14"/>
      <c r="GH49" s="103" t="str">
        <f t="shared" si="1159"/>
        <v>Hide</v>
      </c>
    </row>
    <row r="50" spans="1:190" x14ac:dyDescent="0.35">
      <c r="A50" s="53" t="str">
        <f>PROTA!C50</f>
        <v/>
      </c>
      <c r="B50" t="s">
        <v>86</v>
      </c>
      <c r="C50" s="141" t="s">
        <v>86</v>
      </c>
      <c r="D50" s="14" t="str">
        <f>PROTA!D50</f>
        <v/>
      </c>
      <c r="E50" s="14"/>
      <c r="F50" s="14"/>
      <c r="G50" s="14"/>
      <c r="H50" s="14"/>
      <c r="I50" s="14"/>
      <c r="J50" s="14"/>
      <c r="K50" s="14"/>
      <c r="L50" s="14"/>
      <c r="M50" s="14"/>
      <c r="N50" s="14"/>
      <c r="O50" s="14"/>
      <c r="GH50" s="103" t="str">
        <f t="shared" si="1159"/>
        <v>Hide</v>
      </c>
    </row>
    <row r="51" spans="1:190" hidden="1" x14ac:dyDescent="0.35">
      <c r="A51" s="53" t="str">
        <f>PROTA!C52</f>
        <v/>
      </c>
      <c r="B51" t="s">
        <v>86</v>
      </c>
      <c r="C51" s="141" t="s">
        <v>86</v>
      </c>
      <c r="D51" s="14" t="str">
        <f>PROTA!D52</f>
        <v/>
      </c>
      <c r="E51" s="14"/>
      <c r="F51" s="14"/>
      <c r="G51" s="14"/>
      <c r="H51" s="14"/>
      <c r="I51" s="14"/>
      <c r="J51" s="14"/>
      <c r="K51" s="14"/>
      <c r="L51" s="14"/>
      <c r="M51" s="14"/>
      <c r="N51" s="14"/>
      <c r="O51" s="14"/>
      <c r="GH51" s="103" t="str">
        <f t="shared" si="1159"/>
        <v>Hide</v>
      </c>
    </row>
    <row r="52" spans="1:190" hidden="1" x14ac:dyDescent="0.35">
      <c r="A52" s="53" t="str">
        <f>PROTA!C56</f>
        <v/>
      </c>
      <c r="B52" t="s">
        <v>86</v>
      </c>
      <c r="C52" s="141" t="s">
        <v>86</v>
      </c>
      <c r="D52" s="14" t="str">
        <f>PROTA!D56</f>
        <v/>
      </c>
      <c r="E52" s="14"/>
      <c r="F52" s="14"/>
      <c r="G52" s="14"/>
      <c r="H52" s="14"/>
      <c r="I52" s="14"/>
      <c r="J52" s="14"/>
      <c r="K52" s="14"/>
      <c r="L52" s="14"/>
      <c r="M52" s="14"/>
      <c r="N52" s="14"/>
      <c r="O52" s="14"/>
      <c r="GH52" s="103" t="str">
        <f t="shared" si="1159"/>
        <v>Hide</v>
      </c>
    </row>
    <row r="53" spans="1:190" hidden="1" x14ac:dyDescent="0.35">
      <c r="A53" s="53" t="str">
        <f>PROTA!C58</f>
        <v/>
      </c>
      <c r="B53" t="s">
        <v>86</v>
      </c>
      <c r="C53" s="141" t="s">
        <v>86</v>
      </c>
      <c r="D53" s="14" t="str">
        <f>PROTA!D58</f>
        <v/>
      </c>
      <c r="E53" s="14"/>
      <c r="F53" s="14"/>
      <c r="G53" s="14"/>
      <c r="H53" s="14"/>
      <c r="I53" s="14"/>
      <c r="J53" s="14"/>
      <c r="K53" s="14"/>
      <c r="L53" s="14"/>
      <c r="M53" s="14"/>
      <c r="N53" s="14"/>
      <c r="O53" s="14"/>
      <c r="GH53" s="103" t="str">
        <f t="shared" si="1159"/>
        <v>Hide</v>
      </c>
    </row>
    <row r="54" spans="1:190" hidden="1" x14ac:dyDescent="0.35">
      <c r="A54" s="53" t="str">
        <f>PROTA!C60</f>
        <v/>
      </c>
      <c r="B54" t="s">
        <v>86</v>
      </c>
      <c r="C54" s="141" t="s">
        <v>86</v>
      </c>
      <c r="D54" s="14" t="str">
        <f>PROTA!D60</f>
        <v/>
      </c>
      <c r="E54" s="14"/>
      <c r="F54" s="14"/>
      <c r="G54" s="14"/>
      <c r="H54" s="14"/>
      <c r="I54" s="14"/>
      <c r="J54" s="14"/>
      <c r="K54" s="14"/>
      <c r="L54" s="14"/>
      <c r="M54" s="14"/>
      <c r="N54" s="14"/>
      <c r="O54" s="14"/>
      <c r="GH54" s="103" t="str">
        <f t="shared" si="1159"/>
        <v>Hide</v>
      </c>
    </row>
    <row r="55" spans="1:190" hidden="1" x14ac:dyDescent="0.35">
      <c r="A55" s="53" t="str">
        <f>PROTA!C64</f>
        <v/>
      </c>
      <c r="B55" t="s">
        <v>86</v>
      </c>
      <c r="C55" s="141" t="s">
        <v>86</v>
      </c>
      <c r="D55" s="14" t="str">
        <f>PROTA!D64</f>
        <v/>
      </c>
      <c r="E55" s="14"/>
      <c r="F55" s="14"/>
      <c r="G55" s="14"/>
      <c r="H55" s="14"/>
      <c r="I55" s="14"/>
      <c r="J55" s="14"/>
      <c r="K55" s="14"/>
      <c r="L55" s="14"/>
      <c r="M55" s="14"/>
      <c r="N55" s="14"/>
      <c r="O55" s="14"/>
      <c r="GH55" s="103" t="str">
        <f t="shared" si="1159"/>
        <v>Hide</v>
      </c>
    </row>
    <row r="57" spans="1:190" x14ac:dyDescent="0.35">
      <c r="C57" s="14" t="s">
        <v>48</v>
      </c>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t="str">
        <f>DATA!C6&amp;","&amp;DATA!C17</f>
        <v>Narmada,13 Juli 2026</v>
      </c>
      <c r="AG57" s="14"/>
      <c r="AI57" s="14"/>
      <c r="AJ57" s="14"/>
      <c r="AK57" s="14"/>
    </row>
    <row r="58" spans="1:190" x14ac:dyDescent="0.35">
      <c r="C58" s="14" t="str">
        <f>IF(DATA!C16&lt;&gt;"",DATA!C16&amp;" ","")&amp;"Kepala "&amp;DATA!C5</f>
        <v>Kepala SMKN 1 Narmada</v>
      </c>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t="s">
        <v>49</v>
      </c>
      <c r="AG58" s="14"/>
      <c r="AI58" s="14"/>
      <c r="AJ58" s="14"/>
      <c r="AK58" s="14"/>
    </row>
    <row r="59" spans="1:190" x14ac:dyDescent="0.35">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I59" s="14"/>
      <c r="AJ59" s="14"/>
      <c r="AK59" s="14"/>
    </row>
    <row r="60" spans="1:190" x14ac:dyDescent="0.35">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I60" s="14"/>
      <c r="AJ60" s="14"/>
      <c r="AK60" s="14"/>
    </row>
    <row r="61" spans="1:190" x14ac:dyDescent="0.35">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I61" s="14"/>
      <c r="AJ61" s="14"/>
      <c r="AK61" s="14"/>
    </row>
    <row r="62" spans="1:190" x14ac:dyDescent="0.35">
      <c r="C62" s="15" t="str">
        <f>DATA!C14</f>
        <v>Ridhan Hadi, S.Pd., M.Pd.</v>
      </c>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5" t="str">
        <f>DATA!C12</f>
        <v>Candra Rusmana</v>
      </c>
      <c r="AG62" s="14"/>
      <c r="AI62" s="14"/>
      <c r="AJ62" s="14"/>
      <c r="AK62" s="14"/>
    </row>
    <row r="63" spans="1:190" x14ac:dyDescent="0.35">
      <c r="C63" s="14" t="str">
        <f>"NIP. "&amp;DATA!C15</f>
        <v>NIP. 19830603 201001 1 016</v>
      </c>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t="str">
        <f>"NIP. "&amp;DATA!C13</f>
        <v>NIP. 199001022023211000</v>
      </c>
      <c r="AG63" s="14"/>
      <c r="AI63" s="14"/>
      <c r="AJ63" s="14"/>
      <c r="AK63" s="14"/>
    </row>
  </sheetData>
  <sheetProtection algorithmName="SHA-512" hashValue="F/rOCsi6yf0AUrFE1soopPDE2wphYU5P0omJjZhBlEngsGtUGN+xGfLE1tXwb3bWz8TPhNHhV4pIQZLPIUFa4A==" saltValue="JI+Uu5Xjq0l1u99NAVWCyw==" spinCount="100000" sheet="1" selectLockedCells="1" autoFilter="0"/>
  <autoFilter ref="GH11:GH55" xr:uid="{00000000-0009-0000-0000-00000A000000}">
    <filterColumn colId="0">
      <filters>
        <filter val="Show"/>
      </filters>
    </filterColumn>
  </autoFilter>
  <mergeCells count="68">
    <mergeCell ref="FH9:FR9"/>
    <mergeCell ref="FT9:GD9"/>
    <mergeCell ref="DL9:DW9"/>
    <mergeCell ref="DX9:EI9"/>
    <mergeCell ref="DI9:DJ9"/>
    <mergeCell ref="EJ9:ET9"/>
    <mergeCell ref="EV9:FF9"/>
    <mergeCell ref="CY9:CZ9"/>
    <mergeCell ref="DA9:DB9"/>
    <mergeCell ref="DC9:DD9"/>
    <mergeCell ref="DE9:DF9"/>
    <mergeCell ref="DG9:DH9"/>
    <mergeCell ref="CO9:CP9"/>
    <mergeCell ref="CQ9:CR9"/>
    <mergeCell ref="CS9:CT9"/>
    <mergeCell ref="CU9:CV9"/>
    <mergeCell ref="CW9:CX9"/>
    <mergeCell ref="CE9:CF9"/>
    <mergeCell ref="CG9:CH9"/>
    <mergeCell ref="CI9:CJ9"/>
    <mergeCell ref="CK9:CL9"/>
    <mergeCell ref="CM9:CN9"/>
    <mergeCell ref="BU9:BV9"/>
    <mergeCell ref="BW9:BX9"/>
    <mergeCell ref="BY9:BZ9"/>
    <mergeCell ref="CA9:CB9"/>
    <mergeCell ref="CC9:CD9"/>
    <mergeCell ref="CY8:DJ8"/>
    <mergeCell ref="AQ9:AR9"/>
    <mergeCell ref="AS9:AT9"/>
    <mergeCell ref="AU9:AV9"/>
    <mergeCell ref="AW9:AX9"/>
    <mergeCell ref="AY9:AZ9"/>
    <mergeCell ref="BA9:BB9"/>
    <mergeCell ref="BC9:BD9"/>
    <mergeCell ref="BE9:BF9"/>
    <mergeCell ref="BG9:BH9"/>
    <mergeCell ref="BI9:BJ9"/>
    <mergeCell ref="BK9:BL9"/>
    <mergeCell ref="BM9:BN9"/>
    <mergeCell ref="BO9:BP9"/>
    <mergeCell ref="BQ9:BR9"/>
    <mergeCell ref="BS9:BT9"/>
    <mergeCell ref="AQ8:BB8"/>
    <mergeCell ref="BC8:BN8"/>
    <mergeCell ref="BO8:BZ8"/>
    <mergeCell ref="CA8:CL8"/>
    <mergeCell ref="CM8:CX8"/>
    <mergeCell ref="A2:AO2"/>
    <mergeCell ref="D8:AM8"/>
    <mergeCell ref="AN8:AO8"/>
    <mergeCell ref="AB9:AG9"/>
    <mergeCell ref="D9:I9"/>
    <mergeCell ref="J9:O9"/>
    <mergeCell ref="P9:U9"/>
    <mergeCell ref="V9:AA9"/>
    <mergeCell ref="A43:B43"/>
    <mergeCell ref="AH9:AM9"/>
    <mergeCell ref="AN9:AO9"/>
    <mergeCell ref="A26:B26"/>
    <mergeCell ref="A27:B27"/>
    <mergeCell ref="A17:B17"/>
    <mergeCell ref="A18:B18"/>
    <mergeCell ref="A35:B35"/>
    <mergeCell ref="A36:B36"/>
    <mergeCell ref="A40:B40"/>
    <mergeCell ref="A41:B41"/>
    <mergeCell ref="A8:B10"/>
  </mergeCells>
  <printOptions horizontalCentered="1"/>
  <pageMargins left="0.11811023622047245" right="0.11811023622047245" top="0.35433070866141736" bottom="0.35433070866141736" header="0.31496062992125984" footer="0.31496062992125984"/>
  <pageSetup paperSize="9" scale="98" orientation="landscape" r:id="rId1"/>
  <headerFooter>
    <oddFooter>&amp;C&amp;"-,Italic"&amp;8Created by Gde Ari K. SKanada @2026</oddFooter>
  </headerFooter>
  <rowBreaks count="1" manualBreakCount="1">
    <brk id="44" max="16383" man="1"/>
  </rowBreaks>
  <colBreaks count="1" manualBreakCount="1">
    <brk id="41" max="62" man="1"/>
  </colBreaks>
  <drawing r:id="rId2"/>
  <extLst>
    <ext xmlns:x14="http://schemas.microsoft.com/office/spreadsheetml/2009/9/main" uri="{78C0D931-6437-407d-A8EE-F0AAD7539E65}">
      <x14:conditionalFormattings>
        <x14:conditionalFormatting xmlns:xm="http://schemas.microsoft.com/office/excel/2006/main">
          <x14:cfRule type="expression" priority="1" id="{CDABAD62-6C6C-4C5A-A4A4-D3015D3B5C80}">
            <xm:f>IF(NOT(ISBLANK('KALENDER PENDIDIKAN'!B115)),IF('KALENDER PENDIDIKAN'!B115=0,TRUE,FALSE),FALSE)</xm:f>
            <x14:dxf>
              <fill>
                <patternFill>
                  <bgColor theme="1" tint="0.499984740745262"/>
                </patternFill>
              </fill>
            </x14:dxf>
          </x14:cfRule>
          <xm:sqref>D11:AM42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filterMode="1"/>
  <dimension ref="A1:Q111"/>
  <sheetViews>
    <sheetView topLeftCell="A47" zoomScaleNormal="100" zoomScaleSheetLayoutView="120" workbookViewId="0">
      <selection activeCell="I1" sqref="I1"/>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11.54296875" style="25" hidden="1" customWidth="1"/>
    <col min="11" max="17" width="9.1796875" style="25" customWidth="1"/>
    <col min="18" max="16384" width="9.1796875" style="25"/>
  </cols>
  <sheetData>
    <row r="1" spans="1:17" ht="73.5" customHeight="1" x14ac:dyDescent="0.35">
      <c r="H1" s="149" t="s">
        <v>405</v>
      </c>
      <c r="I1" s="202">
        <v>1</v>
      </c>
      <c r="K1" s="333" t="s">
        <v>267</v>
      </c>
      <c r="L1" s="333"/>
      <c r="M1" s="333"/>
      <c r="N1" s="333"/>
      <c r="O1" s="333"/>
      <c r="P1" s="333"/>
      <c r="Q1" s="333"/>
    </row>
    <row r="2" spans="1:17" x14ac:dyDescent="0.35">
      <c r="A2" s="334" t="s">
        <v>210</v>
      </c>
      <c r="B2" s="334"/>
      <c r="C2" s="334"/>
      <c r="D2" s="334"/>
      <c r="E2" s="334"/>
      <c r="F2" s="334"/>
      <c r="G2" s="334"/>
      <c r="H2" s="103"/>
      <c r="K2" s="203" t="str">
        <f>I1&amp;"a"</f>
        <v>1a</v>
      </c>
    </row>
    <row r="3" spans="1:17" x14ac:dyDescent="0.35">
      <c r="A3" s="334" t="s">
        <v>211</v>
      </c>
      <c r="B3" s="334"/>
      <c r="C3" s="334"/>
      <c r="D3" s="334"/>
      <c r="E3" s="334"/>
      <c r="F3" s="334"/>
      <c r="G3" s="334"/>
      <c r="H3" s="103"/>
      <c r="K3" s="203" t="str">
        <f>I1&amp;"b"</f>
        <v>1b</v>
      </c>
    </row>
    <row r="4" spans="1:17" x14ac:dyDescent="0.35">
      <c r="H4" s="103"/>
      <c r="K4" s="142"/>
    </row>
    <row r="5" spans="1:17" x14ac:dyDescent="0.35">
      <c r="C5" s="25" t="s">
        <v>54</v>
      </c>
      <c r="E5" s="149" t="s">
        <v>86</v>
      </c>
      <c r="F5" s="25" t="str">
        <f>DATA!C5</f>
        <v>SMKN 1 Narmada</v>
      </c>
      <c r="H5" s="103"/>
    </row>
    <row r="6" spans="1:17" x14ac:dyDescent="0.35">
      <c r="C6" s="25" t="s">
        <v>53</v>
      </c>
      <c r="E6" s="149" t="s">
        <v>86</v>
      </c>
      <c r="F6" s="25" t="str">
        <f>DATA!C10</f>
        <v>Kometensi Keahlian Rekayasa Perangkat Lunak</v>
      </c>
      <c r="H6" s="103" t="s">
        <v>386</v>
      </c>
    </row>
    <row r="7" spans="1:17" x14ac:dyDescent="0.35">
      <c r="C7" s="25" t="s">
        <v>151</v>
      </c>
      <c r="E7" s="149" t="s">
        <v>86</v>
      </c>
      <c r="F7" s="25" t="str">
        <f>DATA!C11</f>
        <v>XI RPL</v>
      </c>
      <c r="H7" s="103" t="s">
        <v>324</v>
      </c>
      <c r="I7" s="501" t="s">
        <v>404</v>
      </c>
      <c r="J7" s="501"/>
      <c r="K7" s="501"/>
      <c r="L7" s="501"/>
      <c r="M7" s="501"/>
      <c r="N7" s="501"/>
      <c r="O7" s="501"/>
    </row>
    <row r="8" spans="1:17" ht="45" customHeight="1" x14ac:dyDescent="0.35">
      <c r="C8" s="204" t="s">
        <v>152</v>
      </c>
      <c r="E8" s="205" t="s">
        <v>86</v>
      </c>
      <c r="F8" s="335" t="str">
        <f>VLOOKUP($K$2,datasm1,16,FALSE)</f>
        <v>DHCP Server</v>
      </c>
      <c r="G8" s="335"/>
      <c r="I8" s="501" t="s">
        <v>189</v>
      </c>
      <c r="J8" s="501"/>
      <c r="K8" s="501"/>
      <c r="L8" s="501"/>
      <c r="M8" s="501"/>
      <c r="N8" s="501"/>
      <c r="O8" s="501"/>
    </row>
    <row r="9" spans="1:17" x14ac:dyDescent="0.35">
      <c r="C9" s="25" t="s">
        <v>58</v>
      </c>
      <c r="E9" s="149" t="s">
        <v>86</v>
      </c>
      <c r="F9" s="25" t="str">
        <f>VLOOKUP($K$2,datasm1,18,FALSE)&amp;" Jam Pelajaran x "&amp;DATA!C20&amp; " Menit"</f>
        <v>93 Jam Pelajaran x 45 Menit</v>
      </c>
      <c r="I9" s="501" t="s">
        <v>190</v>
      </c>
      <c r="J9" s="501"/>
      <c r="K9" s="501"/>
      <c r="L9" s="501"/>
      <c r="M9" s="501"/>
      <c r="N9" s="501"/>
      <c r="O9" s="501"/>
    </row>
    <row r="10" spans="1:17" x14ac:dyDescent="0.35">
      <c r="E10" s="149"/>
      <c r="F10" s="25" t="str">
        <f>VLOOKUP($K$2,datasm1,19,FALSE)&amp;" X Pertemuan"</f>
        <v>14 X Pertemuan</v>
      </c>
      <c r="H10" s="203" t="s">
        <v>324</v>
      </c>
      <c r="I10" s="501" t="s">
        <v>191</v>
      </c>
      <c r="J10" s="501"/>
      <c r="K10" s="501"/>
      <c r="L10" s="501"/>
      <c r="M10" s="501"/>
      <c r="N10" s="501"/>
      <c r="O10" s="501"/>
    </row>
    <row r="11" spans="1:17" x14ac:dyDescent="0.35">
      <c r="E11" s="149"/>
      <c r="H11" s="203" t="s">
        <v>324</v>
      </c>
      <c r="I11" s="501" t="s">
        <v>193</v>
      </c>
      <c r="J11" s="501"/>
      <c r="K11" s="501"/>
      <c r="L11" s="501"/>
      <c r="M11" s="501"/>
      <c r="N11" s="501"/>
      <c r="O11" s="501"/>
    </row>
    <row r="12" spans="1:17" x14ac:dyDescent="0.35">
      <c r="A12" s="336" t="s">
        <v>206</v>
      </c>
      <c r="B12" s="337"/>
      <c r="C12" s="206" t="s">
        <v>207</v>
      </c>
      <c r="D12" s="198"/>
      <c r="E12" s="207"/>
      <c r="F12" s="198"/>
      <c r="G12" s="208"/>
      <c r="H12" s="203" t="s">
        <v>324</v>
      </c>
    </row>
    <row r="13" spans="1:17" x14ac:dyDescent="0.35">
      <c r="A13" s="338"/>
      <c r="B13" s="339"/>
      <c r="C13" s="209" t="str">
        <f>IF(D13&lt;&gt;"","-","")</f>
        <v>-</v>
      </c>
      <c r="D13" s="210" t="str">
        <f>K13</f>
        <v>Keimanan dan ketakwaan</v>
      </c>
      <c r="E13" s="149"/>
      <c r="G13" s="211"/>
      <c r="H13" s="203" t="str">
        <f>IF(K13="","Hide","Show")</f>
        <v>Show</v>
      </c>
      <c r="J13" s="25">
        <f>VLOOKUP($K$2,whehe1,2,FALSE)</f>
        <v>1</v>
      </c>
      <c r="K13" s="203" t="str">
        <f>IF(J13=1,DATA!U23,"")</f>
        <v>Keimanan dan ketakwaan</v>
      </c>
    </row>
    <row r="14" spans="1:17" x14ac:dyDescent="0.35">
      <c r="A14" s="338"/>
      <c r="B14" s="339"/>
      <c r="C14" s="209" t="str">
        <f>IF(D14&lt;&gt;"","-","")</f>
        <v>-</v>
      </c>
      <c r="D14" s="210" t="str">
        <f t="shared" ref="D14:D20" si="0">K14</f>
        <v>Kewargaan</v>
      </c>
      <c r="E14" s="149"/>
      <c r="G14" s="211"/>
      <c r="H14" s="203" t="str">
        <f t="shared" ref="H14:H20" si="1">IF(K14="","Hide","Show")</f>
        <v>Show</v>
      </c>
      <c r="J14" s="25">
        <f>VLOOKUP($K$2,whehe1,3,FALSE)</f>
        <v>1</v>
      </c>
      <c r="K14" s="203" t="str">
        <f>IF(J14=1,DATA!V23,"")</f>
        <v>Kewargaan</v>
      </c>
    </row>
    <row r="15" spans="1:17" x14ac:dyDescent="0.35">
      <c r="A15" s="338"/>
      <c r="B15" s="339"/>
      <c r="C15" s="209" t="str">
        <f t="shared" ref="C15:C17" si="2">IF(D15&lt;&gt;"","-","")</f>
        <v>-</v>
      </c>
      <c r="D15" s="210" t="str">
        <f t="shared" si="0"/>
        <v>Penalaran kritis</v>
      </c>
      <c r="E15" s="149"/>
      <c r="G15" s="211"/>
      <c r="H15" s="203" t="str">
        <f t="shared" si="1"/>
        <v>Show</v>
      </c>
      <c r="J15" s="25">
        <f>VLOOKUP($K$2,whehe1,4,FALSE)</f>
        <v>1</v>
      </c>
      <c r="K15" s="203" t="str">
        <f>IF(J15=1,DATA!W23,"")</f>
        <v>Penalaran kritis</v>
      </c>
    </row>
    <row r="16" spans="1:17" x14ac:dyDescent="0.35">
      <c r="A16" s="338"/>
      <c r="B16" s="339"/>
      <c r="C16" s="209" t="str">
        <f t="shared" si="2"/>
        <v>-</v>
      </c>
      <c r="D16" s="210" t="str">
        <f t="shared" si="0"/>
        <v>Kreativitas</v>
      </c>
      <c r="E16" s="149"/>
      <c r="G16" s="211"/>
      <c r="H16" s="203" t="str">
        <f t="shared" si="1"/>
        <v>Show</v>
      </c>
      <c r="J16" s="25">
        <f>VLOOKUP($K$2,whehe1,5,FALSE)</f>
        <v>1</v>
      </c>
      <c r="K16" s="203" t="str">
        <f>IF(J16=1,DATA!X23,"")</f>
        <v>Kreativitas</v>
      </c>
    </row>
    <row r="17" spans="1:11" x14ac:dyDescent="0.35">
      <c r="A17" s="338"/>
      <c r="B17" s="339"/>
      <c r="C17" s="209" t="str">
        <f t="shared" si="2"/>
        <v>-</v>
      </c>
      <c r="D17" s="210" t="str">
        <f t="shared" si="0"/>
        <v>Kolaborasi</v>
      </c>
      <c r="E17" s="149"/>
      <c r="G17" s="211"/>
      <c r="H17" s="203" t="str">
        <f t="shared" si="1"/>
        <v>Show</v>
      </c>
      <c r="J17" s="25">
        <f>VLOOKUP($K$2,whehe1,6,FALSE)</f>
        <v>1</v>
      </c>
      <c r="K17" s="203" t="str">
        <f>IF(J17=1,DATA!Y23,"")</f>
        <v>Kolaborasi</v>
      </c>
    </row>
    <row r="18" spans="1:11" x14ac:dyDescent="0.35">
      <c r="A18" s="338"/>
      <c r="B18" s="339"/>
      <c r="C18" s="209" t="str">
        <f t="shared" ref="C18:C20" si="3">IF(D18&lt;&gt;"","-","")</f>
        <v>-</v>
      </c>
      <c r="D18" s="210" t="str">
        <f t="shared" si="0"/>
        <v>Kemandirian</v>
      </c>
      <c r="E18" s="149"/>
      <c r="G18" s="211"/>
      <c r="H18" s="203" t="str">
        <f t="shared" si="1"/>
        <v>Show</v>
      </c>
      <c r="J18" s="25">
        <f>VLOOKUP($K$2,whehe1,7,FALSE)</f>
        <v>1</v>
      </c>
      <c r="K18" s="203" t="str">
        <f>IF(J18=1,DATA!Z23,"")</f>
        <v>Kemandirian</v>
      </c>
    </row>
    <row r="19" spans="1:11" hidden="1" x14ac:dyDescent="0.35">
      <c r="A19" s="338"/>
      <c r="B19" s="339"/>
      <c r="C19" s="209" t="str">
        <f t="shared" si="3"/>
        <v/>
      </c>
      <c r="D19" s="210" t="str">
        <f t="shared" si="0"/>
        <v/>
      </c>
      <c r="E19" s="149"/>
      <c r="G19" s="211"/>
      <c r="H19" s="203" t="str">
        <f t="shared" si="1"/>
        <v>Hide</v>
      </c>
      <c r="J19" s="25">
        <f>VLOOKUP($K$2,whehe1,8,FALSE)</f>
        <v>0</v>
      </c>
      <c r="K19" s="203" t="str">
        <f>IF(J19=1,DATA!AA23,"")</f>
        <v/>
      </c>
    </row>
    <row r="20" spans="1:11" x14ac:dyDescent="0.35">
      <c r="A20" s="340"/>
      <c r="B20" s="341"/>
      <c r="C20" s="212" t="str">
        <f t="shared" si="3"/>
        <v>-</v>
      </c>
      <c r="D20" s="210" t="str">
        <f t="shared" si="0"/>
        <v>Komunikasi</v>
      </c>
      <c r="E20" s="214"/>
      <c r="F20" s="201"/>
      <c r="G20" s="215"/>
      <c r="H20" s="203" t="str">
        <f t="shared" si="1"/>
        <v>Show</v>
      </c>
      <c r="J20" s="25">
        <f>VLOOKUP($K$2,whehe1,9,FALSE)</f>
        <v>1</v>
      </c>
      <c r="K20" s="203" t="str">
        <f>IF(J20=1,DATA!AB23,"")</f>
        <v>Komunikasi</v>
      </c>
    </row>
    <row r="21" spans="1:11" x14ac:dyDescent="0.35">
      <c r="A21" s="224"/>
      <c r="B21" s="224"/>
      <c r="C21" s="225"/>
      <c r="D21" s="226"/>
      <c r="E21" s="227"/>
      <c r="F21" s="225"/>
      <c r="G21" s="225"/>
      <c r="H21" s="203" t="s">
        <v>324</v>
      </c>
    </row>
    <row r="22" spans="1:11" x14ac:dyDescent="0.35">
      <c r="A22" s="336" t="s">
        <v>235</v>
      </c>
      <c r="B22" s="337"/>
      <c r="C22" s="216" t="s">
        <v>209</v>
      </c>
      <c r="D22" s="198"/>
      <c r="E22" s="207"/>
      <c r="F22" s="198"/>
      <c r="G22" s="208"/>
      <c r="H22" s="203" t="s">
        <v>324</v>
      </c>
    </row>
    <row r="23" spans="1:11" ht="15.75" customHeight="1" x14ac:dyDescent="0.35">
      <c r="A23" s="338"/>
      <c r="B23" s="339"/>
      <c r="C23" s="209"/>
      <c r="D23"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3" s="342"/>
      <c r="F23" s="342"/>
      <c r="G23" s="343"/>
      <c r="H23" s="203" t="s">
        <v>324</v>
      </c>
    </row>
    <row r="24" spans="1:11" x14ac:dyDescent="0.35">
      <c r="A24" s="338"/>
      <c r="B24" s="339"/>
      <c r="C24" s="209"/>
      <c r="D24" s="342"/>
      <c r="E24" s="342"/>
      <c r="F24" s="342"/>
      <c r="G24" s="343"/>
      <c r="H24" s="203" t="s">
        <v>324</v>
      </c>
    </row>
    <row r="25" spans="1:11" x14ac:dyDescent="0.35">
      <c r="A25" s="338"/>
      <c r="B25" s="339"/>
      <c r="C25" s="209"/>
      <c r="D25" s="342"/>
      <c r="E25" s="342"/>
      <c r="F25" s="342"/>
      <c r="G25" s="343"/>
      <c r="H25" s="203" t="s">
        <v>324</v>
      </c>
    </row>
    <row r="26" spans="1:11" ht="36" customHeight="1" x14ac:dyDescent="0.35">
      <c r="A26" s="338"/>
      <c r="B26" s="339"/>
      <c r="C26" s="212"/>
      <c r="D26" s="344"/>
      <c r="E26" s="344"/>
      <c r="F26" s="344"/>
      <c r="G26" s="345"/>
      <c r="H26" s="203" t="s">
        <v>324</v>
      </c>
    </row>
    <row r="27" spans="1:11" x14ac:dyDescent="0.35">
      <c r="A27" s="338"/>
      <c r="B27" s="339"/>
      <c r="C27" s="206" t="s">
        <v>212</v>
      </c>
      <c r="D27" s="217"/>
      <c r="E27" s="207"/>
      <c r="F27" s="198"/>
      <c r="G27" s="208"/>
      <c r="H27" s="203" t="s">
        <v>324</v>
      </c>
    </row>
    <row r="28" spans="1:11" ht="48" customHeight="1" x14ac:dyDescent="0.35">
      <c r="A28" s="338"/>
      <c r="B28" s="339"/>
      <c r="C28" s="218" t="str">
        <f>IF(D28&lt;&gt;"","-","")</f>
        <v>-</v>
      </c>
      <c r="D28" s="342" t="str">
        <f>J28&amp;" : "&amp;J29</f>
        <v>Matematika : Penerapan operasi aritmatika dan konsep himpunan dalam menghitung rentang alamat IP (IP Pool) serta estimasi durasi waktu sewa (lease time) yang optimal bagi klien.</v>
      </c>
      <c r="E28" s="342"/>
      <c r="F28" s="342"/>
      <c r="G28" s="343"/>
      <c r="H28" s="203" t="str">
        <f>IF(J28="","Hide","Show")</f>
        <v>Show</v>
      </c>
      <c r="J28" s="192" t="str">
        <f>VLOOKUP($K$2,datasm1,6,FALSE)</f>
        <v>Matematika</v>
      </c>
    </row>
    <row r="29" spans="1:11" ht="47.25" customHeight="1" x14ac:dyDescent="0.35">
      <c r="A29" s="338"/>
      <c r="B29" s="339"/>
      <c r="C29" s="218" t="str">
        <f t="shared" ref="C29" si="4">IF(D29&lt;&gt;"","-","")</f>
        <v>-</v>
      </c>
      <c r="D29" s="342" t="str">
        <f>J30&amp;" : "&amp;J31</f>
        <v>Bahasa Inggris : Penguasaan kosa kata teknis (technical vocabulary) dan teks prosedur untuk memahami manual dokumentasi perangkat lunak server serta perintah berbasis CLI.</v>
      </c>
      <c r="E29" s="342"/>
      <c r="F29" s="342"/>
      <c r="G29" s="343"/>
      <c r="H29" s="203" t="str">
        <f>IF(J30="","Hide","Show")</f>
        <v>Show</v>
      </c>
      <c r="J29" s="192" t="str">
        <f>VLOOKUP($K$2,datasm1,7,FALSE)</f>
        <v>Penerapan operasi aritmatika dan konsep himpunan dalam menghitung rentang alamat IP (IP Pool) serta estimasi durasi waktu sewa (lease time) yang optimal bagi klien.</v>
      </c>
    </row>
    <row r="30" spans="1:11" ht="48" customHeight="1" x14ac:dyDescent="0.35">
      <c r="A30" s="338"/>
      <c r="B30" s="339"/>
      <c r="C30" s="178" t="str">
        <f>IF(D30&lt;&gt;"","-","")</f>
        <v>-</v>
      </c>
      <c r="D30" s="344" t="str">
        <f>J32&amp;" : "&amp;J33</f>
        <v>Bahasa Indonesia : Penulisan teks laporan hasil evaluasi yang sistematis dan efektif untuk mendokumentasikan performa serta kendala pada konfigurasi DHCP Server.</v>
      </c>
      <c r="E30" s="344"/>
      <c r="F30" s="344"/>
      <c r="G30" s="345"/>
      <c r="H30" s="203" t="str">
        <f>IF(J32="","Hide","Show")</f>
        <v>Show</v>
      </c>
      <c r="J30" s="192" t="str">
        <f>VLOOKUP($K$2,datasm1,8,FALSE)</f>
        <v>Bahasa Inggris</v>
      </c>
    </row>
    <row r="31" spans="1:11" ht="16.5" customHeight="1" x14ac:dyDescent="0.35">
      <c r="A31" s="338"/>
      <c r="B31" s="339"/>
      <c r="C31" s="206" t="s">
        <v>225</v>
      </c>
      <c r="D31" s="219"/>
      <c r="E31" s="207"/>
      <c r="F31" s="198"/>
      <c r="G31" s="208"/>
      <c r="H31" s="203"/>
      <c r="J31" s="192" t="str">
        <f>VLOOKUP($K$2,datasm1,9,FALSE)</f>
        <v>Penguasaan kosa kata teknis (technical vocabulary) dan teks prosedur untuk memahami manual dokumentasi perangkat lunak server serta perintah berbasis CLI.</v>
      </c>
    </row>
    <row r="32" spans="1:11" ht="31" x14ac:dyDescent="0.35">
      <c r="A32" s="338"/>
      <c r="B32" s="339"/>
      <c r="C32" s="209" t="str">
        <f>IF(D32&lt;&gt;"","-","")</f>
        <v>-</v>
      </c>
      <c r="D32" s="346" t="str">
        <f>"murid mampu "&amp;J34</f>
        <v>murid mampu Menerapkan perintah eksekusi bahasa pemrograman yang mengimplementasikan pemrograman terstruktur,</v>
      </c>
      <c r="E32" s="346"/>
      <c r="F32" s="346"/>
      <c r="G32" s="347"/>
      <c r="H32" s="203"/>
      <c r="J32" s="192" t="str">
        <f>VLOOKUP($K$2,datasm1,10,FALSE)</f>
        <v>Bahasa Indonesia</v>
      </c>
    </row>
    <row r="33" spans="1:10" ht="24.75" customHeight="1" x14ac:dyDescent="0.35">
      <c r="A33" s="338"/>
      <c r="B33" s="339"/>
      <c r="C33" s="212"/>
      <c r="D33" s="348"/>
      <c r="E33" s="348"/>
      <c r="F33" s="348"/>
      <c r="G33" s="349"/>
      <c r="H33" s="203"/>
      <c r="J33" s="192" t="str">
        <f>VLOOKUP($K$2,datasm1,11,FALSE)</f>
        <v>Penulisan teks laporan hasil evaluasi yang sistematis dan efektif untuk mendokumentasikan performa serta kendala pada konfigurasi DHCP Server.</v>
      </c>
    </row>
    <row r="34" spans="1:10" x14ac:dyDescent="0.35">
      <c r="A34" s="338"/>
      <c r="B34" s="339"/>
      <c r="C34" s="206" t="s">
        <v>224</v>
      </c>
      <c r="D34" s="198"/>
      <c r="E34" s="207"/>
      <c r="F34" s="198"/>
      <c r="G34" s="208"/>
      <c r="H34" s="203"/>
      <c r="J34" s="25" t="str">
        <f>VLOOKUP($K$2,datasm1,4,FALSE)</f>
        <v>Menerapkan perintah eksekusi bahasa pemrograman yang mengimplementasikan pemrograman terstruktur,</v>
      </c>
    </row>
    <row r="35" spans="1:10" x14ac:dyDescent="0.35">
      <c r="A35" s="338"/>
      <c r="B35" s="339"/>
      <c r="C35" s="209" t="str">
        <f>IF(D35&lt;&gt;"","-","")</f>
        <v>-</v>
      </c>
      <c r="D35" s="25" t="s">
        <v>222</v>
      </c>
      <c r="E35" s="149"/>
      <c r="G35" s="211"/>
      <c r="H35" s="203"/>
    </row>
    <row r="36" spans="1:10" x14ac:dyDescent="0.35">
      <c r="A36" s="338"/>
      <c r="B36" s="339"/>
      <c r="C36" s="212"/>
      <c r="D36" s="201"/>
      <c r="E36" s="214"/>
      <c r="F36" s="201"/>
      <c r="G36" s="215"/>
      <c r="H36" s="203"/>
    </row>
    <row r="37" spans="1:10" x14ac:dyDescent="0.35">
      <c r="A37" s="338"/>
      <c r="B37" s="339"/>
      <c r="C37" s="194" t="s">
        <v>223</v>
      </c>
      <c r="E37" s="149"/>
      <c r="G37" s="211"/>
      <c r="H37" s="203"/>
    </row>
    <row r="38" spans="1:10" ht="15.75" customHeight="1" x14ac:dyDescent="0.35">
      <c r="A38" s="338"/>
      <c r="B38" s="339"/>
      <c r="C38" s="218" t="str">
        <f>IF(D38&lt;&gt;"","-","")</f>
        <v>-</v>
      </c>
      <c r="D38" s="350" t="str">
        <f>J38</f>
        <v>Laboratorium Komputer Sekolah</v>
      </c>
      <c r="E38" s="350"/>
      <c r="F38" s="350"/>
      <c r="G38" s="351"/>
      <c r="H38" s="203"/>
      <c r="J38" s="25" t="str">
        <f>VLOOKUP($K$2,datasm1,12,FALSE)</f>
        <v>Laboratorium Komputer Sekolah</v>
      </c>
    </row>
    <row r="39" spans="1:10" ht="15.75" customHeight="1" x14ac:dyDescent="0.35">
      <c r="A39" s="338"/>
      <c r="B39" s="339"/>
      <c r="C39" s="212"/>
      <c r="D39" s="352"/>
      <c r="E39" s="352"/>
      <c r="F39" s="352"/>
      <c r="G39" s="353"/>
      <c r="H39" s="203"/>
    </row>
    <row r="40" spans="1:10" x14ac:dyDescent="0.35">
      <c r="A40" s="338"/>
      <c r="B40" s="339"/>
      <c r="C40" s="206" t="s">
        <v>228</v>
      </c>
      <c r="D40" s="198"/>
      <c r="E40" s="207"/>
      <c r="F40" s="198"/>
      <c r="G40" s="208"/>
      <c r="H40" s="203"/>
    </row>
    <row r="41" spans="1:10" ht="15.75" customHeight="1" x14ac:dyDescent="0.35">
      <c r="A41" s="338"/>
      <c r="B41" s="339"/>
      <c r="C41" s="218" t="s">
        <v>150</v>
      </c>
      <c r="D41" s="354" t="s">
        <v>229</v>
      </c>
      <c r="E41" s="354"/>
      <c r="F41" s="354"/>
      <c r="G41" s="355"/>
      <c r="H41" s="203"/>
    </row>
    <row r="42" spans="1:10" ht="15.75" customHeight="1" x14ac:dyDescent="0.35">
      <c r="A42" s="338"/>
      <c r="B42" s="339"/>
      <c r="C42" s="218"/>
      <c r="D42" s="354"/>
      <c r="E42" s="354"/>
      <c r="F42" s="354"/>
      <c r="G42" s="355"/>
      <c r="H42" s="203"/>
    </row>
    <row r="43" spans="1:10" ht="32.25" customHeight="1" x14ac:dyDescent="0.35">
      <c r="A43" s="338"/>
      <c r="B43" s="339"/>
      <c r="C43" s="218" t="s">
        <v>150</v>
      </c>
      <c r="D43" s="354" t="s">
        <v>230</v>
      </c>
      <c r="E43" s="354"/>
      <c r="F43" s="354"/>
      <c r="G43" s="355"/>
      <c r="H43" s="203"/>
    </row>
    <row r="44" spans="1:10" ht="15.75" customHeight="1" x14ac:dyDescent="0.35">
      <c r="A44" s="338"/>
      <c r="B44" s="339"/>
      <c r="C44" s="212"/>
      <c r="D44" s="196"/>
      <c r="E44" s="196"/>
      <c r="F44" s="196"/>
      <c r="G44" s="197"/>
      <c r="H44" s="203"/>
    </row>
    <row r="45" spans="1:10" ht="15.75" customHeight="1" x14ac:dyDescent="0.35">
      <c r="A45" s="338"/>
      <c r="B45" s="339"/>
      <c r="C45" s="194" t="s">
        <v>231</v>
      </c>
      <c r="D45" s="193"/>
      <c r="E45" s="193"/>
      <c r="F45" s="193"/>
      <c r="G45" s="195"/>
      <c r="H45" s="203"/>
    </row>
    <row r="46" spans="1:10" ht="15.75" customHeight="1" x14ac:dyDescent="0.35">
      <c r="A46" s="338"/>
      <c r="B46" s="339"/>
      <c r="C46" s="209" t="s">
        <v>150</v>
      </c>
      <c r="D46" s="25" t="s">
        <v>233</v>
      </c>
      <c r="E46" s="193"/>
      <c r="F46" s="193"/>
      <c r="G46" s="195"/>
      <c r="H46" s="203"/>
    </row>
    <row r="47" spans="1:10" ht="15.75" customHeight="1" x14ac:dyDescent="0.35">
      <c r="A47" s="338"/>
      <c r="B47" s="339"/>
      <c r="C47" s="209" t="s">
        <v>150</v>
      </c>
      <c r="D47" s="25" t="s">
        <v>234</v>
      </c>
      <c r="E47" s="193"/>
      <c r="F47" s="193"/>
      <c r="G47" s="195"/>
      <c r="H47" s="203"/>
    </row>
    <row r="48" spans="1:10" ht="15.75" customHeight="1" x14ac:dyDescent="0.35">
      <c r="A48" s="340"/>
      <c r="B48" s="341"/>
      <c r="C48" s="212" t="s">
        <v>150</v>
      </c>
      <c r="D48" s="201" t="s">
        <v>232</v>
      </c>
      <c r="E48" s="196"/>
      <c r="F48" s="196"/>
      <c r="G48" s="197"/>
      <c r="H48" s="203"/>
    </row>
    <row r="49" spans="1:11" ht="15.75" customHeight="1" x14ac:dyDescent="0.35">
      <c r="D49" s="193"/>
      <c r="E49" s="193"/>
      <c r="F49" s="193"/>
      <c r="G49" s="193"/>
      <c r="H49" s="203"/>
    </row>
    <row r="50" spans="1:11" ht="22.5" customHeight="1" x14ac:dyDescent="0.35">
      <c r="A50" s="356" t="s">
        <v>236</v>
      </c>
      <c r="B50" s="357"/>
      <c r="C50" s="357"/>
      <c r="D50" s="357"/>
      <c r="E50" s="357"/>
      <c r="F50" s="357"/>
      <c r="G50" s="358"/>
      <c r="H50" s="203"/>
      <c r="K50" s="203"/>
    </row>
    <row r="51" spans="1:11" x14ac:dyDescent="0.35">
      <c r="A51" s="336" t="str">
        <f>F9</f>
        <v>93 Jam Pelajaran x 45 Menit</v>
      </c>
      <c r="B51" s="337"/>
      <c r="C51" s="328" t="s">
        <v>237</v>
      </c>
      <c r="D51" s="329"/>
      <c r="E51" s="329"/>
      <c r="F51" s="329"/>
      <c r="G51" s="330"/>
      <c r="H51" s="203"/>
      <c r="K51" s="203"/>
    </row>
    <row r="52" spans="1:11" ht="36.75" customHeight="1" x14ac:dyDescent="0.35">
      <c r="A52" s="338"/>
      <c r="B52" s="339"/>
      <c r="C52" s="220" t="s">
        <v>109</v>
      </c>
      <c r="D52" s="331" t="s">
        <v>331</v>
      </c>
      <c r="E52" s="331"/>
      <c r="F52" s="331"/>
      <c r="G52" s="332"/>
      <c r="H52" s="203"/>
      <c r="K52" s="203"/>
    </row>
    <row r="53" spans="1:11" ht="84" customHeight="1" x14ac:dyDescent="0.35">
      <c r="A53" s="338"/>
      <c r="B53" s="339"/>
      <c r="C53" s="220"/>
      <c r="D53" s="331" t="s">
        <v>373</v>
      </c>
      <c r="E53" s="331"/>
      <c r="F53" s="331"/>
      <c r="G53" s="332"/>
      <c r="H53" s="203"/>
      <c r="K53" s="203"/>
    </row>
    <row r="54" spans="1:11" ht="37.5" customHeight="1" x14ac:dyDescent="0.35">
      <c r="A54" s="338"/>
      <c r="B54" s="339"/>
      <c r="C54" s="220" t="s">
        <v>111</v>
      </c>
      <c r="D54" s="331" t="str">
        <f>"murid mengerjakan asesmen diagnostik untuk mengukur pengetahuan dasar mereka tentang "&amp;J54</f>
        <v>murid mengerjakan asesmen diagnostik untuk mengukur pengetahuan dasar mereka tentang DHCP Server</v>
      </c>
      <c r="E54" s="331"/>
      <c r="F54" s="331"/>
      <c r="G54" s="332"/>
      <c r="H54" s="203"/>
      <c r="J54" s="25" t="str">
        <f>VLOOKUP($K$2,datasm1,16,FALSE)</f>
        <v>DHCP Server</v>
      </c>
      <c r="K54" s="203"/>
    </row>
    <row r="55" spans="1:11" ht="32.25" customHeight="1" x14ac:dyDescent="0.35">
      <c r="A55" s="338"/>
      <c r="B55" s="339"/>
      <c r="C55" s="177" t="s">
        <v>112</v>
      </c>
      <c r="D55" s="331" t="s">
        <v>332</v>
      </c>
      <c r="E55" s="331"/>
      <c r="F55" s="331"/>
      <c r="G55" s="332"/>
      <c r="H55" s="203"/>
      <c r="K55" s="203"/>
    </row>
    <row r="56" spans="1:11" ht="48" customHeight="1" x14ac:dyDescent="0.35">
      <c r="A56" s="338"/>
      <c r="B56" s="339"/>
      <c r="C56" s="177"/>
      <c r="D56" s="331" t="s">
        <v>374</v>
      </c>
      <c r="E56" s="331"/>
      <c r="F56" s="331"/>
      <c r="G56" s="332"/>
      <c r="H56" s="203"/>
      <c r="K56" s="203"/>
    </row>
    <row r="57" spans="1:11" x14ac:dyDescent="0.35">
      <c r="A57" s="338"/>
      <c r="B57" s="339"/>
      <c r="C57" s="328" t="s">
        <v>388</v>
      </c>
      <c r="D57" s="329"/>
      <c r="E57" s="329"/>
      <c r="F57" s="329"/>
      <c r="G57" s="330"/>
      <c r="H57" s="203"/>
      <c r="K57" s="203"/>
    </row>
    <row r="58" spans="1:11" ht="20.25" customHeight="1" x14ac:dyDescent="0.35">
      <c r="A58" s="338"/>
      <c r="B58" s="339"/>
      <c r="C58" s="177" t="s">
        <v>114</v>
      </c>
      <c r="D58" s="331" t="s">
        <v>238</v>
      </c>
      <c r="E58" s="331"/>
      <c r="F58" s="331"/>
      <c r="G58" s="332"/>
      <c r="H58" s="203"/>
      <c r="K58" s="203"/>
    </row>
    <row r="59" spans="1:11" ht="66" customHeight="1" x14ac:dyDescent="0.35">
      <c r="A59" s="338"/>
      <c r="B59" s="339"/>
      <c r="C59" s="177" t="s">
        <v>150</v>
      </c>
      <c r="D59" s="331" t="str">
        <f>J61</f>
        <v>"Bayangkan jika kalian adalah admin di sebuah kampus dengan 1.000 mahasiswa; apakah kalian sanggup mendatangi setiap laptop mahasiswa satu per satu hanya untuk mengetikkan alamat IP secara manual agar mereka bisa internetan?"</v>
      </c>
      <c r="E59" s="331"/>
      <c r="F59" s="331"/>
      <c r="G59" s="332"/>
      <c r="H59" s="203"/>
      <c r="K59" s="203"/>
    </row>
    <row r="60" spans="1:11" ht="36" customHeight="1" x14ac:dyDescent="0.35">
      <c r="A60" s="338"/>
      <c r="B60" s="339"/>
      <c r="C60" s="177">
        <v>5</v>
      </c>
      <c r="D60" s="331" t="s">
        <v>333</v>
      </c>
      <c r="E60" s="331"/>
      <c r="F60" s="331"/>
      <c r="G60" s="332"/>
      <c r="H60" s="203"/>
      <c r="K60" s="203"/>
    </row>
    <row r="61" spans="1:11" ht="31.5" customHeight="1" x14ac:dyDescent="0.35">
      <c r="A61" s="338"/>
      <c r="B61" s="339"/>
      <c r="C61" s="177" t="s">
        <v>117</v>
      </c>
      <c r="D61" s="331" t="str">
        <f>"Guru menanggapi jawaban murid dan mengaitkannya dengan materi pembelajaran "&amp;J63</f>
        <v>Guru menanggapi jawaban murid dan mengaitkannya dengan materi pembelajaran DHCP Server</v>
      </c>
      <c r="E61" s="331"/>
      <c r="F61" s="331"/>
      <c r="G61" s="332"/>
      <c r="H61" s="203"/>
      <c r="J61" s="25" t="str">
        <f>VLOOKUP($K$2,datasm1,13,FALSE)</f>
        <v>"Bayangkan jika kalian adalah admin di sebuah kampus dengan 1.000 mahasiswa; apakah kalian sanggup mendatangi setiap laptop mahasiswa satu per satu hanya untuk mengetikkan alamat IP secara manual agar mereka bisa internetan?"</v>
      </c>
      <c r="K61" s="203"/>
    </row>
    <row r="62" spans="1:11" ht="34.5" customHeight="1" x14ac:dyDescent="0.35">
      <c r="A62" s="338"/>
      <c r="B62" s="339"/>
      <c r="C62" s="177" t="s">
        <v>119</v>
      </c>
      <c r="D62" s="331" t="s">
        <v>240</v>
      </c>
      <c r="E62" s="331"/>
      <c r="F62" s="331"/>
      <c r="G62" s="332"/>
      <c r="H62" s="203"/>
      <c r="K62" s="203"/>
    </row>
    <row r="63" spans="1:11" ht="48.75" customHeight="1" x14ac:dyDescent="0.35">
      <c r="A63" s="338"/>
      <c r="B63" s="339"/>
      <c r="C63" s="177" t="s">
        <v>120</v>
      </c>
      <c r="D63" s="331" t="str">
        <f>"Guru menayangkan video atau animasi tentang "&amp;J63&amp;" dalam kehidupan sehari-hari."</f>
        <v>Guru menayangkan video atau animasi tentang DHCP Server dalam kehidupan sehari-hari.</v>
      </c>
      <c r="E63" s="331"/>
      <c r="F63" s="331"/>
      <c r="G63" s="332"/>
      <c r="H63" s="203"/>
      <c r="J63" s="25" t="str">
        <f>VLOOKUP($K$2,datasm1,16,FALSE)</f>
        <v>DHCP Server</v>
      </c>
      <c r="K63" s="203"/>
    </row>
    <row r="64" spans="1:11" x14ac:dyDescent="0.35">
      <c r="A64" s="338"/>
      <c r="B64" s="339"/>
      <c r="C64" s="359" t="s">
        <v>241</v>
      </c>
      <c r="D64" s="360"/>
      <c r="E64" s="360"/>
      <c r="F64" s="360"/>
      <c r="G64" s="361"/>
      <c r="H64" s="203"/>
      <c r="K64" s="203"/>
    </row>
    <row r="65" spans="1:16" x14ac:dyDescent="0.35">
      <c r="A65" s="338"/>
      <c r="B65" s="339"/>
      <c r="C65" s="359" t="s">
        <v>242</v>
      </c>
      <c r="D65" s="360"/>
      <c r="E65" s="360"/>
      <c r="F65" s="360"/>
      <c r="G65" s="361"/>
      <c r="H65" s="203"/>
      <c r="K65" s="203"/>
    </row>
    <row r="66" spans="1:16" ht="34.5" customHeight="1" x14ac:dyDescent="0.35">
      <c r="A66" s="338"/>
      <c r="B66" s="339"/>
      <c r="C66" s="177" t="s">
        <v>199</v>
      </c>
      <c r="D66" s="331" t="str">
        <f>"Guru akan menjelaskan materi tentang "&amp;J66</f>
        <v>Guru akan menjelaskan materi tentang DHCP Server</v>
      </c>
      <c r="E66" s="331"/>
      <c r="F66" s="331"/>
      <c r="G66" s="332"/>
      <c r="H66" s="203"/>
      <c r="J66" s="25" t="str">
        <f>VLOOKUP($K$2,datasm1,16,FALSE)</f>
        <v>DHCP Server</v>
      </c>
      <c r="K66" s="203"/>
    </row>
    <row r="67" spans="1:16" ht="43.5" customHeight="1" x14ac:dyDescent="0.35">
      <c r="A67" s="338"/>
      <c r="B67" s="339"/>
      <c r="C67" s="177" t="s">
        <v>195</v>
      </c>
      <c r="D67" s="331" t="str">
        <f>"murid akan diberi waktu untuk membaca literatur mengenai "&amp;J67</f>
        <v>murid akan diberi waktu untuk membaca literatur mengenai DHCP Server</v>
      </c>
      <c r="E67" s="331"/>
      <c r="F67" s="331"/>
      <c r="G67" s="332"/>
      <c r="H67" s="203"/>
      <c r="J67" s="25" t="str">
        <f>VLOOKUP($K$2,datasm1,16,FALSE)</f>
        <v>DHCP Server</v>
      </c>
      <c r="K67" s="203"/>
    </row>
    <row r="68" spans="1:16" ht="21" customHeight="1" x14ac:dyDescent="0.35">
      <c r="A68" s="338"/>
      <c r="B68" s="339"/>
      <c r="C68" s="177" t="s">
        <v>196</v>
      </c>
      <c r="D68" s="331" t="s">
        <v>334</v>
      </c>
      <c r="E68" s="331"/>
      <c r="F68" s="331"/>
      <c r="G68" s="332"/>
      <c r="H68" s="203"/>
      <c r="K68" s="203"/>
    </row>
    <row r="69" spans="1:16" x14ac:dyDescent="0.35">
      <c r="A69" s="338"/>
      <c r="B69" s="339"/>
      <c r="C69" s="328" t="s">
        <v>389</v>
      </c>
      <c r="D69" s="329"/>
      <c r="E69" s="329"/>
      <c r="F69" s="329"/>
      <c r="G69" s="330"/>
      <c r="H69" s="203"/>
      <c r="K69" s="203"/>
    </row>
    <row r="70" spans="1:16" ht="51.75" customHeight="1" x14ac:dyDescent="0.35">
      <c r="A70" s="338"/>
      <c r="B70" s="339"/>
      <c r="C70" s="177" t="s">
        <v>197</v>
      </c>
      <c r="D70" s="331" t="s">
        <v>390</v>
      </c>
      <c r="E70" s="331"/>
      <c r="F70" s="331"/>
      <c r="G70" s="332"/>
      <c r="H70" s="203"/>
      <c r="K70" s="221"/>
      <c r="L70" s="222"/>
      <c r="M70" s="222"/>
      <c r="N70" s="222"/>
      <c r="O70" s="222"/>
      <c r="P70" s="222"/>
    </row>
    <row r="71" spans="1:16" x14ac:dyDescent="0.35">
      <c r="A71" s="338"/>
      <c r="B71" s="339"/>
      <c r="C71" s="328" t="s">
        <v>391</v>
      </c>
      <c r="D71" s="329"/>
      <c r="E71" s="329"/>
      <c r="F71" s="329"/>
      <c r="G71" s="330"/>
      <c r="H71" s="203"/>
      <c r="K71" s="221"/>
      <c r="L71" s="222"/>
      <c r="M71" s="222"/>
      <c r="N71" s="222"/>
      <c r="O71" s="222"/>
      <c r="P71" s="222"/>
    </row>
    <row r="72" spans="1:16" ht="24" customHeight="1" x14ac:dyDescent="0.35">
      <c r="A72" s="338"/>
      <c r="B72" s="339"/>
      <c r="C72" s="177" t="s">
        <v>198</v>
      </c>
      <c r="D72" s="331" t="s">
        <v>395</v>
      </c>
      <c r="E72" s="331"/>
      <c r="F72" s="331"/>
      <c r="G72" s="332"/>
      <c r="H72" s="203"/>
      <c r="K72" s="221"/>
      <c r="L72" s="222"/>
      <c r="M72" s="222"/>
      <c r="N72" s="222"/>
      <c r="O72" s="222"/>
      <c r="P72" s="222"/>
    </row>
    <row r="73" spans="1:16" ht="36" customHeight="1" x14ac:dyDescent="0.35">
      <c r="A73" s="338"/>
      <c r="B73" s="339"/>
      <c r="C73" s="177" t="s">
        <v>200</v>
      </c>
      <c r="D73" s="331" t="s">
        <v>244</v>
      </c>
      <c r="E73" s="331"/>
      <c r="F73" s="331"/>
      <c r="G73" s="332"/>
      <c r="H73" s="203"/>
      <c r="K73" s="221"/>
      <c r="L73" s="222"/>
      <c r="M73" s="222"/>
      <c r="N73" s="222"/>
      <c r="O73" s="222"/>
      <c r="P73" s="222"/>
    </row>
    <row r="74" spans="1:16" x14ac:dyDescent="0.35">
      <c r="A74" s="338"/>
      <c r="B74" s="339"/>
      <c r="C74" s="328" t="s">
        <v>396</v>
      </c>
      <c r="D74" s="329"/>
      <c r="E74" s="329"/>
      <c r="F74" s="329"/>
      <c r="G74" s="330"/>
      <c r="H74" s="203"/>
      <c r="K74" s="221"/>
      <c r="L74" s="222"/>
      <c r="M74" s="222"/>
      <c r="N74" s="222"/>
      <c r="O74" s="222"/>
      <c r="P74" s="222"/>
    </row>
    <row r="75" spans="1:16" ht="33.75" customHeight="1" x14ac:dyDescent="0.35">
      <c r="A75" s="338"/>
      <c r="B75" s="339"/>
      <c r="C75" s="177" t="s">
        <v>392</v>
      </c>
      <c r="D75" s="331" t="s">
        <v>245</v>
      </c>
      <c r="E75" s="331"/>
      <c r="F75" s="331"/>
      <c r="G75" s="332"/>
      <c r="H75" s="203"/>
      <c r="K75" s="221"/>
      <c r="L75" s="222"/>
      <c r="M75" s="222"/>
      <c r="N75" s="222"/>
      <c r="O75" s="222"/>
      <c r="P75" s="222"/>
    </row>
    <row r="76" spans="1:16" x14ac:dyDescent="0.35">
      <c r="A76" s="338"/>
      <c r="B76" s="339"/>
      <c r="C76" s="328" t="s">
        <v>246</v>
      </c>
      <c r="D76" s="329"/>
      <c r="E76" s="329"/>
      <c r="F76" s="329"/>
      <c r="G76" s="330"/>
      <c r="H76" s="203"/>
      <c r="K76" s="221"/>
      <c r="L76" s="222"/>
      <c r="M76" s="222"/>
      <c r="N76" s="222"/>
      <c r="O76" s="222"/>
      <c r="P76" s="222"/>
    </row>
    <row r="77" spans="1:16" ht="81.75" customHeight="1" x14ac:dyDescent="0.35">
      <c r="A77" s="338"/>
      <c r="B77" s="339"/>
      <c r="C77" s="199" t="s">
        <v>393</v>
      </c>
      <c r="D77" s="331" t="str">
        <f>"murid secara berkelompok akan mengamati sebuah studi kasus, seperti "&amp;J77</f>
        <v>murid secara berkelompok akan mengamati sebuah studi kasus, seperti Sebuah kafe populer mengalami masalah di mana pelanggan baru tidak bisa terhubung ke Wi-Fi karena alamat IP yang tersedia habis akibat pengaturan waktu sewa (lease time) yang terlalu lama bagi pengguna yang sudah pulang.</v>
      </c>
      <c r="E77" s="331"/>
      <c r="F77" s="331"/>
      <c r="G77" s="332"/>
      <c r="H77" s="203"/>
      <c r="J77" s="25" t="str">
        <f>VLOOKUP($K$2,datasm1,14,FALSE)</f>
        <v>Sebuah kafe populer mengalami masalah di mana pelanggan baru tidak bisa terhubung ke Wi-Fi karena alamat IP yang tersedia habis akibat pengaturan waktu sewa (lease time) yang terlalu lama bagi pengguna yang sudah pulang.</v>
      </c>
      <c r="K77" s="221"/>
      <c r="L77" s="222"/>
      <c r="M77" s="222"/>
      <c r="N77" s="222"/>
      <c r="O77" s="222"/>
      <c r="P77" s="222"/>
    </row>
    <row r="78" spans="1:16" x14ac:dyDescent="0.35">
      <c r="A78" s="338"/>
      <c r="B78" s="339"/>
      <c r="C78" s="328" t="s">
        <v>397</v>
      </c>
      <c r="D78" s="329"/>
      <c r="E78" s="329"/>
      <c r="F78" s="329"/>
      <c r="G78" s="330"/>
      <c r="H78" s="203"/>
      <c r="K78" s="221"/>
      <c r="L78" s="222"/>
      <c r="M78" s="222"/>
      <c r="N78" s="222"/>
      <c r="O78" s="222"/>
      <c r="P78" s="222"/>
    </row>
    <row r="79" spans="1:16" ht="35.25" customHeight="1" x14ac:dyDescent="0.35">
      <c r="A79" s="338"/>
      <c r="B79" s="339"/>
      <c r="C79" s="199" t="s">
        <v>394</v>
      </c>
      <c r="D79" s="331" t="s">
        <v>368</v>
      </c>
      <c r="E79" s="331"/>
      <c r="F79" s="331"/>
      <c r="G79" s="332"/>
      <c r="H79" s="203"/>
      <c r="K79" s="221"/>
      <c r="L79" s="222"/>
      <c r="M79" s="222"/>
      <c r="N79" s="222"/>
      <c r="O79" s="222"/>
      <c r="P79" s="222"/>
    </row>
    <row r="80" spans="1:16" ht="72.75" customHeight="1" x14ac:dyDescent="0.35">
      <c r="A80" s="338"/>
      <c r="B80" s="339"/>
      <c r="C80" s="199" t="s">
        <v>398</v>
      </c>
      <c r="D80" s="331" t="str">
        <f>"Berdasarkan hasil pengamatan dan diskusi, setiap kelompok akan menganalisis dan menyimpulkan hasil studi kasus. murid akan berkreasi untuk menentukan bagaimana data dari studi kasus itu bisa diorganisasi secara logis dan efisien dalam "&amp;J83</f>
        <v>Berdasarkan hasil pengamatan dan diskusi, setiap kelompok akan menganalisis dan menyimpulkan hasil studi kasus. murid akan berkreasi untuk menentukan bagaimana data dari studi kasus itu bisa diorganisasi secara logis dan efisien dalam DHCP Server</v>
      </c>
      <c r="E80" s="331"/>
      <c r="F80" s="331"/>
      <c r="G80" s="332"/>
      <c r="H80" s="203"/>
      <c r="K80" s="221"/>
      <c r="L80" s="222"/>
      <c r="M80" s="222"/>
      <c r="N80" s="222"/>
      <c r="O80" s="222"/>
      <c r="P80" s="222"/>
    </row>
    <row r="81" spans="1:16" ht="18.75" customHeight="1" x14ac:dyDescent="0.35">
      <c r="A81" s="338"/>
      <c r="B81" s="339"/>
      <c r="C81" s="359" t="s">
        <v>248</v>
      </c>
      <c r="D81" s="360"/>
      <c r="E81" s="360"/>
      <c r="F81" s="360"/>
      <c r="G81" s="361"/>
      <c r="H81" s="203"/>
      <c r="K81" s="221"/>
      <c r="L81" s="222"/>
      <c r="M81" s="222"/>
      <c r="N81" s="222"/>
      <c r="O81" s="222"/>
      <c r="P81" s="222"/>
    </row>
    <row r="82" spans="1:16" ht="19.5" customHeight="1" x14ac:dyDescent="0.35">
      <c r="A82" s="338"/>
      <c r="B82" s="339"/>
      <c r="C82" s="254" t="s">
        <v>407</v>
      </c>
      <c r="D82" s="364" t="s">
        <v>249</v>
      </c>
      <c r="E82" s="364"/>
      <c r="F82" s="364"/>
      <c r="G82" s="365"/>
      <c r="H82" s="203"/>
      <c r="K82" s="221"/>
      <c r="L82" s="222"/>
      <c r="M82" s="222"/>
      <c r="N82" s="222"/>
      <c r="O82" s="222"/>
      <c r="P82" s="222"/>
    </row>
    <row r="83" spans="1:16" ht="33" customHeight="1" x14ac:dyDescent="0.35">
      <c r="A83" s="338"/>
      <c r="B83" s="339"/>
      <c r="C83" s="200" t="s">
        <v>150</v>
      </c>
      <c r="D83" s="362" t="str">
        <f>"murid membuat catatan refleksi tentang hasil pembelajaran, khususnya mengenai "&amp;J83</f>
        <v>murid membuat catatan refleksi tentang hasil pembelajaran, khususnya mengenai DHCP Server</v>
      </c>
      <c r="E83" s="362"/>
      <c r="F83" s="362"/>
      <c r="G83" s="363"/>
      <c r="H83" s="203"/>
      <c r="J83" s="25" t="str">
        <f>VLOOKUP($K$2,datasm1,16,FALSE)</f>
        <v>DHCP Server</v>
      </c>
      <c r="K83" s="221"/>
      <c r="L83" s="222"/>
      <c r="M83" s="222"/>
      <c r="N83" s="222"/>
      <c r="O83" s="222"/>
      <c r="P83" s="222"/>
    </row>
    <row r="84" spans="1:16" ht="36.75" customHeight="1" x14ac:dyDescent="0.35">
      <c r="A84" s="338"/>
      <c r="B84" s="339"/>
      <c r="C84" s="200" t="s">
        <v>150</v>
      </c>
      <c r="D84" s="362" t="s">
        <v>335</v>
      </c>
      <c r="E84" s="362"/>
      <c r="F84" s="362"/>
      <c r="G84" s="363"/>
      <c r="H84" s="203"/>
      <c r="K84" s="221"/>
      <c r="L84" s="222"/>
      <c r="M84" s="222"/>
      <c r="N84" s="222"/>
      <c r="O84" s="222"/>
      <c r="P84" s="222"/>
    </row>
    <row r="85" spans="1:16" ht="19.5" customHeight="1" x14ac:dyDescent="0.35">
      <c r="A85" s="338"/>
      <c r="B85" s="339"/>
      <c r="C85" s="254" t="s">
        <v>399</v>
      </c>
      <c r="D85" s="364" t="s">
        <v>250</v>
      </c>
      <c r="E85" s="364"/>
      <c r="F85" s="364"/>
      <c r="G85" s="365"/>
      <c r="H85" s="203"/>
      <c r="K85" s="221"/>
      <c r="L85" s="222"/>
      <c r="M85" s="222"/>
      <c r="N85" s="222"/>
      <c r="O85" s="222"/>
      <c r="P85" s="222"/>
    </row>
    <row r="86" spans="1:16" ht="19.5" customHeight="1" x14ac:dyDescent="0.35">
      <c r="A86" s="338"/>
      <c r="B86" s="339"/>
      <c r="C86" s="382" t="s">
        <v>403</v>
      </c>
      <c r="D86" s="383"/>
      <c r="E86" s="383"/>
      <c r="F86" s="383"/>
      <c r="G86" s="384"/>
      <c r="H86" s="203"/>
      <c r="K86" s="221"/>
      <c r="L86" s="222"/>
      <c r="M86" s="222"/>
      <c r="N86" s="222"/>
      <c r="O86" s="222"/>
      <c r="P86" s="222"/>
    </row>
    <row r="87" spans="1:16" ht="36" customHeight="1" x14ac:dyDescent="0.35">
      <c r="A87" s="338"/>
      <c r="B87" s="339"/>
      <c r="C87" s="200" t="s">
        <v>150</v>
      </c>
      <c r="D87" s="362" t="s">
        <v>336</v>
      </c>
      <c r="E87" s="362"/>
      <c r="F87" s="362"/>
      <c r="G87" s="363"/>
      <c r="H87" s="203"/>
      <c r="K87" s="221"/>
      <c r="L87" s="222"/>
      <c r="M87" s="222"/>
      <c r="N87" s="222"/>
      <c r="O87" s="222"/>
      <c r="P87" s="222"/>
    </row>
    <row r="88" spans="1:16" ht="37.5" customHeight="1" x14ac:dyDescent="0.35">
      <c r="A88" s="338"/>
      <c r="B88" s="339"/>
      <c r="C88" s="200" t="s">
        <v>150</v>
      </c>
      <c r="D88" s="362" t="s">
        <v>337</v>
      </c>
      <c r="E88" s="362"/>
      <c r="F88" s="362"/>
      <c r="G88" s="363"/>
      <c r="H88" s="203"/>
      <c r="K88" s="221"/>
      <c r="L88" s="222"/>
      <c r="M88" s="222"/>
      <c r="N88" s="222"/>
      <c r="O88" s="222"/>
      <c r="P88" s="222"/>
    </row>
    <row r="89" spans="1:16" x14ac:dyDescent="0.35">
      <c r="A89" s="338"/>
      <c r="B89" s="339"/>
      <c r="C89" s="371" t="s">
        <v>253</v>
      </c>
      <c r="D89" s="372"/>
      <c r="E89" s="372"/>
      <c r="F89" s="372"/>
      <c r="G89" s="373"/>
      <c r="H89" s="203"/>
      <c r="K89" s="221"/>
      <c r="L89" s="222"/>
      <c r="M89" s="222"/>
      <c r="N89" s="222"/>
      <c r="O89" s="222"/>
      <c r="P89" s="222"/>
    </row>
    <row r="90" spans="1:16" ht="37.5" customHeight="1" x14ac:dyDescent="0.35">
      <c r="A90" s="338"/>
      <c r="B90" s="339"/>
      <c r="C90" s="177" t="s">
        <v>400</v>
      </c>
      <c r="D90" s="331" t="s">
        <v>251</v>
      </c>
      <c r="E90" s="331"/>
      <c r="F90" s="331"/>
      <c r="G90" s="332"/>
      <c r="H90" s="203"/>
      <c r="K90" s="222"/>
      <c r="L90" s="222"/>
      <c r="M90" s="222"/>
      <c r="N90" s="222"/>
      <c r="O90" s="222"/>
      <c r="P90" s="222"/>
    </row>
    <row r="91" spans="1:16" ht="33" customHeight="1" x14ac:dyDescent="0.35">
      <c r="A91" s="338"/>
      <c r="B91" s="339"/>
      <c r="C91" s="177" t="s">
        <v>401</v>
      </c>
      <c r="D91" s="331" t="s">
        <v>252</v>
      </c>
      <c r="E91" s="331"/>
      <c r="F91" s="331"/>
      <c r="G91" s="332"/>
      <c r="H91" s="203"/>
      <c r="K91" s="222"/>
      <c r="L91" s="222"/>
      <c r="M91" s="222"/>
      <c r="N91" s="222"/>
      <c r="O91" s="222"/>
      <c r="P91" s="222"/>
    </row>
    <row r="92" spans="1:16" ht="33" customHeight="1" x14ac:dyDescent="0.35">
      <c r="A92" s="338"/>
      <c r="B92" s="339"/>
      <c r="C92" s="177" t="s">
        <v>402</v>
      </c>
      <c r="D92" s="331" t="s">
        <v>194</v>
      </c>
      <c r="E92" s="331"/>
      <c r="F92" s="331"/>
      <c r="G92" s="332"/>
      <c r="H92" s="203"/>
      <c r="K92" s="222"/>
      <c r="L92" s="222"/>
      <c r="M92" s="222"/>
      <c r="N92" s="222"/>
      <c r="O92" s="222"/>
      <c r="P92" s="222"/>
    </row>
    <row r="93" spans="1:16" ht="64.5" customHeight="1" x14ac:dyDescent="0.35">
      <c r="A93" s="340"/>
      <c r="B93" s="341"/>
      <c r="C93" s="177" t="s">
        <v>408</v>
      </c>
      <c r="D93" s="331" t="s">
        <v>375</v>
      </c>
      <c r="E93" s="331"/>
      <c r="F93" s="331"/>
      <c r="G93" s="332"/>
      <c r="H93" s="203"/>
      <c r="K93" s="222"/>
      <c r="L93" s="222"/>
      <c r="M93" s="222"/>
      <c r="N93" s="222"/>
      <c r="O93" s="222"/>
      <c r="P93" s="222"/>
    </row>
    <row r="94" spans="1:16" ht="15.75" customHeight="1" x14ac:dyDescent="0.35">
      <c r="H94" s="203"/>
      <c r="M94" s="222"/>
    </row>
    <row r="95" spans="1:16" ht="30.75" customHeight="1" x14ac:dyDescent="0.35">
      <c r="A95" s="366" t="s">
        <v>260</v>
      </c>
      <c r="B95" s="367"/>
      <c r="C95" s="368" t="s">
        <v>254</v>
      </c>
      <c r="D95" s="369"/>
      <c r="E95" s="228"/>
      <c r="F95" s="363" t="s">
        <v>257</v>
      </c>
      <c r="G95" s="370"/>
      <c r="H95" s="203"/>
    </row>
    <row r="96" spans="1:16" ht="30.75" customHeight="1" x14ac:dyDescent="0.35">
      <c r="A96" s="367"/>
      <c r="B96" s="367"/>
      <c r="C96" s="368" t="s">
        <v>256</v>
      </c>
      <c r="D96" s="369"/>
      <c r="E96" s="228"/>
      <c r="F96" s="363" t="s">
        <v>258</v>
      </c>
      <c r="G96" s="370"/>
      <c r="H96" s="203"/>
    </row>
    <row r="97" spans="1:14" ht="30.75" customHeight="1" x14ac:dyDescent="0.35">
      <c r="A97" s="367"/>
      <c r="B97" s="367"/>
      <c r="C97" s="368" t="s">
        <v>255</v>
      </c>
      <c r="D97" s="369"/>
      <c r="E97" s="228"/>
      <c r="F97" s="363" t="s">
        <v>259</v>
      </c>
      <c r="G97" s="370"/>
      <c r="H97" s="203"/>
    </row>
    <row r="101" spans="1:14" x14ac:dyDescent="0.35">
      <c r="B101" s="25" t="s">
        <v>153</v>
      </c>
      <c r="F101" s="25" t="str">
        <f>DATA!C6&amp;", "&amp;DATA!C17</f>
        <v>Narmada, 13 Juli 2026</v>
      </c>
    </row>
    <row r="102" spans="1:14" x14ac:dyDescent="0.35">
      <c r="B102" s="25" t="str">
        <f>IF(DATA!C16&lt;&gt;"",DATA!C16&amp;" ","")&amp;"Kepala "&amp;DATA!C5</f>
        <v>Kepala SMKN 1 Narmada</v>
      </c>
      <c r="F102" s="25" t="s">
        <v>49</v>
      </c>
    </row>
    <row r="107" spans="1:14" x14ac:dyDescent="0.35">
      <c r="B107" s="223" t="str">
        <f>DATA!C14</f>
        <v>Ridhan Hadi, S.Pd., M.Pd.</v>
      </c>
      <c r="F107" s="223" t="str">
        <f>DATA!C12</f>
        <v>Candra Rusmana</v>
      </c>
    </row>
    <row r="108" spans="1:14" x14ac:dyDescent="0.35">
      <c r="B108" s="25" t="str">
        <f>"NIP. "&amp;DATA!C15</f>
        <v>NIP. 19830603 201001 1 016</v>
      </c>
      <c r="F108" s="25" t="str">
        <f>"NIP. "&amp;DATA!C13</f>
        <v>NIP. 199001022023211000</v>
      </c>
    </row>
    <row r="111" spans="1:14" x14ac:dyDescent="0.35">
      <c r="N111" s="25" t="s">
        <v>154</v>
      </c>
    </row>
  </sheetData>
  <sheetProtection algorithmName="SHA-512" hashValue="WuKutu93WtXeWSHWTNmPun3uw40wI9DiwOKqeQXTUswOWj8zjkP4kvfhjl1g4TdBhyPh9VlCwLDg84m/XSMxUg==" saltValue="ewneEmbMBGWWdS1yVUjmmA==" spinCount="100000" sheet="1" selectLockedCells="1" autoFilter="0"/>
  <autoFilter ref="H10:H48" xr:uid="{00000000-0001-0000-1400-000000000000}">
    <filterColumn colId="0">
      <filters blank="1">
        <filter val="Show"/>
      </filters>
    </filterColumn>
  </autoFilter>
  <mergeCells count="71">
    <mergeCell ref="C86:G86"/>
    <mergeCell ref="I7:O7"/>
    <mergeCell ref="I8:O8"/>
    <mergeCell ref="I9:O9"/>
    <mergeCell ref="I10:O10"/>
    <mergeCell ref="I11:O11"/>
    <mergeCell ref="D79:G79"/>
    <mergeCell ref="C71:G71"/>
    <mergeCell ref="D72:G72"/>
    <mergeCell ref="C74:G74"/>
    <mergeCell ref="C78:G78"/>
    <mergeCell ref="C57:G57"/>
    <mergeCell ref="D53:G53"/>
    <mergeCell ref="D56:G56"/>
    <mergeCell ref="C51:G51"/>
    <mergeCell ref="D60:G60"/>
    <mergeCell ref="D92:G92"/>
    <mergeCell ref="D83:G83"/>
    <mergeCell ref="D61:G61"/>
    <mergeCell ref="C89:G89"/>
    <mergeCell ref="D77:G77"/>
    <mergeCell ref="D87:G87"/>
    <mergeCell ref="D88:G88"/>
    <mergeCell ref="D84:G84"/>
    <mergeCell ref="C81:G81"/>
    <mergeCell ref="D82:G82"/>
    <mergeCell ref="C65:G65"/>
    <mergeCell ref="D80:G80"/>
    <mergeCell ref="C69:G69"/>
    <mergeCell ref="D70:G70"/>
    <mergeCell ref="D73:G73"/>
    <mergeCell ref="D75:G75"/>
    <mergeCell ref="A95:B97"/>
    <mergeCell ref="A12:B20"/>
    <mergeCell ref="F95:G95"/>
    <mergeCell ref="F96:G96"/>
    <mergeCell ref="F97:G97"/>
    <mergeCell ref="C95:D95"/>
    <mergeCell ref="C96:D96"/>
    <mergeCell ref="C97:D97"/>
    <mergeCell ref="D90:G90"/>
    <mergeCell ref="D91:G91"/>
    <mergeCell ref="D93:G93"/>
    <mergeCell ref="A51:B93"/>
    <mergeCell ref="D85:G85"/>
    <mergeCell ref="C76:G76"/>
    <mergeCell ref="D41:G42"/>
    <mergeCell ref="D43:G43"/>
    <mergeCell ref="A22:B48"/>
    <mergeCell ref="A50:G50"/>
    <mergeCell ref="K1:Q1"/>
    <mergeCell ref="A2:G2"/>
    <mergeCell ref="A3:G3"/>
    <mergeCell ref="F8:G8"/>
    <mergeCell ref="D23:G26"/>
    <mergeCell ref="D28:G28"/>
    <mergeCell ref="D29:G29"/>
    <mergeCell ref="D30:G30"/>
    <mergeCell ref="D32:G33"/>
    <mergeCell ref="D38:G39"/>
    <mergeCell ref="D66:G66"/>
    <mergeCell ref="D67:G67"/>
    <mergeCell ref="D68:G68"/>
    <mergeCell ref="D52:G52"/>
    <mergeCell ref="D54:G54"/>
    <mergeCell ref="D55:G55"/>
    <mergeCell ref="D58:G58"/>
    <mergeCell ref="D59:G59"/>
    <mergeCell ref="D62:G62"/>
    <mergeCell ref="D63:G63"/>
    <mergeCell ref="C64:G64"/>
  </mergeCells>
  <pageMargins left="0.70866141732283472" right="0.70866141732283472" top="0.74803149606299213" bottom="0.74803149606299213" header="0.31496062992125984" footer="0.31496062992125984"/>
  <pageSetup paperSize="9" orientation="portrait" r:id="rId1"/>
  <headerFooter>
    <oddFooter>&amp;C&amp;"-,Italic"&amp;8Created by Gde Ari K. SKanada @2026</oddFooter>
  </headerFooter>
  <rowBreaks count="1" manualBreakCount="1">
    <brk id="33"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CE190-CD68-4501-BF0F-2A433AB6A522}">
  <sheetPr filterMode="1"/>
  <dimension ref="A1:Q111"/>
  <sheetViews>
    <sheetView zoomScaleNormal="100" zoomScaleSheetLayoutView="120" workbookViewId="0">
      <selection activeCell="I1" sqref="I1"/>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11.54296875" style="25" hidden="1" customWidth="1"/>
    <col min="11" max="17" width="9.1796875" style="25" customWidth="1"/>
    <col min="18" max="16384" width="9.1796875" style="25"/>
  </cols>
  <sheetData>
    <row r="1" spans="1:17" ht="73.5" customHeight="1" x14ac:dyDescent="0.35">
      <c r="H1" s="149" t="s">
        <v>405</v>
      </c>
      <c r="I1" s="202">
        <v>1</v>
      </c>
      <c r="K1" s="333" t="s">
        <v>267</v>
      </c>
      <c r="L1" s="333"/>
      <c r="M1" s="333"/>
      <c r="N1" s="333"/>
      <c r="O1" s="333"/>
      <c r="P1" s="333"/>
      <c r="Q1" s="333"/>
    </row>
    <row r="2" spans="1:17" x14ac:dyDescent="0.35">
      <c r="A2" s="334" t="s">
        <v>210</v>
      </c>
      <c r="B2" s="334"/>
      <c r="C2" s="334"/>
      <c r="D2" s="334"/>
      <c r="E2" s="334"/>
      <c r="F2" s="334"/>
      <c r="G2" s="334"/>
      <c r="H2" s="103"/>
      <c r="K2" s="203" t="str">
        <f>I1&amp;"a"</f>
        <v>1a</v>
      </c>
    </row>
    <row r="3" spans="1:17" x14ac:dyDescent="0.35">
      <c r="A3" s="334" t="s">
        <v>211</v>
      </c>
      <c r="B3" s="334"/>
      <c r="C3" s="334"/>
      <c r="D3" s="334"/>
      <c r="E3" s="334"/>
      <c r="F3" s="334"/>
      <c r="G3" s="334"/>
      <c r="H3" s="103"/>
      <c r="K3" s="203" t="str">
        <f>I1&amp;"b"</f>
        <v>1b</v>
      </c>
    </row>
    <row r="4" spans="1:17" x14ac:dyDescent="0.35">
      <c r="H4" s="103"/>
      <c r="K4" s="142"/>
    </row>
    <row r="5" spans="1:17" x14ac:dyDescent="0.35">
      <c r="C5" s="25" t="s">
        <v>54</v>
      </c>
      <c r="E5" s="149" t="s">
        <v>86</v>
      </c>
      <c r="F5" s="25" t="str">
        <f>DATA!C5</f>
        <v>SMKN 1 Narmada</v>
      </c>
      <c r="H5" s="103"/>
    </row>
    <row r="6" spans="1:17" x14ac:dyDescent="0.35">
      <c r="C6" s="25" t="s">
        <v>53</v>
      </c>
      <c r="E6" s="149" t="s">
        <v>86</v>
      </c>
      <c r="F6" s="25" t="str">
        <f>DATA!C10</f>
        <v>Kometensi Keahlian Rekayasa Perangkat Lunak</v>
      </c>
      <c r="H6" s="103" t="s">
        <v>386</v>
      </c>
    </row>
    <row r="7" spans="1:17" x14ac:dyDescent="0.35">
      <c r="C7" s="25" t="s">
        <v>151</v>
      </c>
      <c r="E7" s="149" t="s">
        <v>86</v>
      </c>
      <c r="F7" s="25" t="str">
        <f>DATA!C11</f>
        <v>XI RPL</v>
      </c>
      <c r="H7" s="103" t="s">
        <v>324</v>
      </c>
      <c r="I7" s="501" t="s">
        <v>404</v>
      </c>
      <c r="J7" s="502"/>
      <c r="K7" s="501"/>
      <c r="L7" s="501"/>
      <c r="M7" s="501"/>
      <c r="N7" s="501"/>
      <c r="O7" s="501"/>
    </row>
    <row r="8" spans="1:17" ht="45" customHeight="1" x14ac:dyDescent="0.35">
      <c r="C8" s="204" t="s">
        <v>152</v>
      </c>
      <c r="E8" s="205" t="s">
        <v>86</v>
      </c>
      <c r="F8" s="335" t="str">
        <f>VLOOKUP($K$2,datasm2,16,FALSE)</f>
        <v>Mail Server</v>
      </c>
      <c r="G8" s="335"/>
      <c r="I8" s="501" t="s">
        <v>189</v>
      </c>
      <c r="J8" s="502"/>
      <c r="K8" s="501"/>
      <c r="L8" s="501"/>
      <c r="M8" s="501"/>
      <c r="N8" s="501"/>
      <c r="O8" s="501"/>
    </row>
    <row r="9" spans="1:17" x14ac:dyDescent="0.35">
      <c r="C9" s="25" t="s">
        <v>58</v>
      </c>
      <c r="E9" s="149" t="s">
        <v>86</v>
      </c>
      <c r="F9" s="25" t="str">
        <f>VLOOKUP($K$2,datasm2,18,FALSE)&amp;" Jam Pelajaran x "&amp;DATA!C20&amp; " Menit"</f>
        <v>111 Jam Pelajaran x 45 Menit</v>
      </c>
      <c r="I9" s="501" t="s">
        <v>190</v>
      </c>
      <c r="J9" s="502"/>
      <c r="K9" s="501"/>
      <c r="L9" s="501"/>
      <c r="M9" s="501"/>
      <c r="N9" s="501"/>
      <c r="O9" s="501"/>
    </row>
    <row r="10" spans="1:17" x14ac:dyDescent="0.35">
      <c r="E10" s="149"/>
      <c r="F10" s="25" t="str">
        <f>VLOOKUP($K$2,datasm2,19,FALSE)&amp;" X Pertemuan"</f>
        <v>16 X Pertemuan</v>
      </c>
      <c r="H10" s="203" t="s">
        <v>324</v>
      </c>
      <c r="I10" s="501" t="s">
        <v>191</v>
      </c>
      <c r="J10" s="502"/>
      <c r="K10" s="501"/>
      <c r="L10" s="501"/>
      <c r="M10" s="501"/>
      <c r="N10" s="501"/>
      <c r="O10" s="501"/>
    </row>
    <row r="11" spans="1:17" x14ac:dyDescent="0.35">
      <c r="E11" s="149"/>
      <c r="H11" s="203" t="s">
        <v>324</v>
      </c>
      <c r="I11" s="501" t="s">
        <v>193</v>
      </c>
      <c r="J11" s="502"/>
      <c r="K11" s="501"/>
      <c r="L11" s="501"/>
      <c r="M11" s="501"/>
      <c r="N11" s="501"/>
      <c r="O11" s="501"/>
    </row>
    <row r="12" spans="1:17" x14ac:dyDescent="0.35">
      <c r="A12" s="336" t="s">
        <v>206</v>
      </c>
      <c r="B12" s="337"/>
      <c r="C12" s="206" t="s">
        <v>207</v>
      </c>
      <c r="D12" s="198"/>
      <c r="E12" s="207"/>
      <c r="F12" s="198"/>
      <c r="G12" s="208"/>
      <c r="H12" s="203" t="s">
        <v>324</v>
      </c>
      <c r="I12" s="203"/>
      <c r="J12" s="203"/>
      <c r="K12" s="203"/>
      <c r="L12" s="203"/>
      <c r="M12" s="203"/>
    </row>
    <row r="13" spans="1:17" x14ac:dyDescent="0.35">
      <c r="A13" s="338"/>
      <c r="B13" s="339"/>
      <c r="C13" s="209" t="str">
        <f>IF(D13&lt;&gt;"","-","")</f>
        <v>-</v>
      </c>
      <c r="D13" s="210" t="str">
        <f>K13</f>
        <v>Keimanan dan ketakwaan</v>
      </c>
      <c r="E13" s="149"/>
      <c r="G13" s="211"/>
      <c r="H13" s="203" t="str">
        <f>IF(K13="","Hide","Show")</f>
        <v>Show</v>
      </c>
      <c r="I13" s="203"/>
      <c r="J13" s="203">
        <f>VLOOKUP($K$2,whehe2,2,FALSE)</f>
        <v>1</v>
      </c>
      <c r="K13" s="203" t="str">
        <f>IF(J13=1,DATA!U23,"")</f>
        <v>Keimanan dan ketakwaan</v>
      </c>
      <c r="L13" s="203"/>
      <c r="M13" s="203"/>
    </row>
    <row r="14" spans="1:17" x14ac:dyDescent="0.35">
      <c r="A14" s="338"/>
      <c r="B14" s="339"/>
      <c r="C14" s="209" t="str">
        <f>IF(D14&lt;&gt;"","-","")</f>
        <v>-</v>
      </c>
      <c r="D14" s="210" t="str">
        <f t="shared" ref="D14:D20" si="0">K14</f>
        <v>Kewargaan</v>
      </c>
      <c r="E14" s="149"/>
      <c r="G14" s="211"/>
      <c r="H14" s="203" t="str">
        <f t="shared" ref="H14:H20" si="1">IF(K14="","Hide","Show")</f>
        <v>Show</v>
      </c>
      <c r="I14" s="203"/>
      <c r="J14" s="203">
        <f>VLOOKUP($K$2,whehe2,3,FALSE)</f>
        <v>1</v>
      </c>
      <c r="K14" s="203" t="str">
        <f>IF(J14=1,DATA!V23,"")</f>
        <v>Kewargaan</v>
      </c>
      <c r="L14" s="203"/>
      <c r="M14" s="203"/>
    </row>
    <row r="15" spans="1:17" x14ac:dyDescent="0.35">
      <c r="A15" s="338"/>
      <c r="B15" s="339"/>
      <c r="C15" s="209" t="str">
        <f t="shared" ref="C15:C20" si="2">IF(D15&lt;&gt;"","-","")</f>
        <v>-</v>
      </c>
      <c r="D15" s="210" t="str">
        <f t="shared" si="0"/>
        <v>Penalaran kritis</v>
      </c>
      <c r="E15" s="149"/>
      <c r="G15" s="211"/>
      <c r="H15" s="203" t="str">
        <f t="shared" si="1"/>
        <v>Show</v>
      </c>
      <c r="I15" s="203"/>
      <c r="J15" s="203">
        <f>VLOOKUP($K$2,whehe2,4,FALSE)</f>
        <v>1</v>
      </c>
      <c r="K15" s="203" t="str">
        <f>IF(J15=1,DATA!W23,"")</f>
        <v>Penalaran kritis</v>
      </c>
      <c r="L15" s="203"/>
      <c r="M15" s="203"/>
    </row>
    <row r="16" spans="1:17" x14ac:dyDescent="0.35">
      <c r="A16" s="338"/>
      <c r="B16" s="339"/>
      <c r="C16" s="209" t="str">
        <f t="shared" si="2"/>
        <v>-</v>
      </c>
      <c r="D16" s="210" t="str">
        <f t="shared" si="0"/>
        <v>Kreativitas</v>
      </c>
      <c r="E16" s="149"/>
      <c r="G16" s="211"/>
      <c r="H16" s="203" t="str">
        <f t="shared" si="1"/>
        <v>Show</v>
      </c>
      <c r="I16" s="203"/>
      <c r="J16" s="203">
        <f>VLOOKUP($K$2,whehe2,5,FALSE)</f>
        <v>1</v>
      </c>
      <c r="K16" s="203" t="str">
        <f>IF(J16=1,DATA!X23,"")</f>
        <v>Kreativitas</v>
      </c>
      <c r="L16" s="203"/>
      <c r="M16" s="203"/>
    </row>
    <row r="17" spans="1:13" x14ac:dyDescent="0.35">
      <c r="A17" s="338"/>
      <c r="B17" s="339"/>
      <c r="C17" s="209" t="str">
        <f t="shared" si="2"/>
        <v>-</v>
      </c>
      <c r="D17" s="210" t="str">
        <f t="shared" si="0"/>
        <v>Kolaborasi</v>
      </c>
      <c r="E17" s="149"/>
      <c r="G17" s="211"/>
      <c r="H17" s="203" t="str">
        <f t="shared" si="1"/>
        <v>Show</v>
      </c>
      <c r="I17" s="203"/>
      <c r="J17" s="203">
        <f>VLOOKUP($K$2,whehe2,6,FALSE)</f>
        <v>1</v>
      </c>
      <c r="K17" s="203" t="str">
        <f>IF(J17=1,DATA!Y23,"")</f>
        <v>Kolaborasi</v>
      </c>
      <c r="L17" s="203"/>
      <c r="M17" s="203"/>
    </row>
    <row r="18" spans="1:13" hidden="1" x14ac:dyDescent="0.35">
      <c r="A18" s="338"/>
      <c r="B18" s="339"/>
      <c r="C18" s="209" t="str">
        <f t="shared" si="2"/>
        <v/>
      </c>
      <c r="D18" s="210" t="str">
        <f t="shared" si="0"/>
        <v/>
      </c>
      <c r="E18" s="149"/>
      <c r="G18" s="211"/>
      <c r="H18" s="203" t="str">
        <f t="shared" si="1"/>
        <v>Hide</v>
      </c>
      <c r="J18" s="25">
        <f>VLOOKUP($K$2,whehe2,7,FALSE)</f>
        <v>0</v>
      </c>
      <c r="K18" s="25" t="str">
        <f>IF(J18=1,DATA!Z23,"")</f>
        <v/>
      </c>
    </row>
    <row r="19" spans="1:13" hidden="1" x14ac:dyDescent="0.35">
      <c r="A19" s="338"/>
      <c r="B19" s="339"/>
      <c r="C19" s="209" t="str">
        <f t="shared" si="2"/>
        <v/>
      </c>
      <c r="D19" s="210" t="str">
        <f t="shared" si="0"/>
        <v/>
      </c>
      <c r="E19" s="149"/>
      <c r="G19" s="211"/>
      <c r="H19" s="203" t="str">
        <f t="shared" si="1"/>
        <v>Hide</v>
      </c>
      <c r="J19" s="25">
        <f>VLOOKUP($K$2,whehe2,8,FALSE)</f>
        <v>0</v>
      </c>
      <c r="K19" s="25" t="str">
        <f>IF(J19=1,DATA!AA23,"")</f>
        <v/>
      </c>
    </row>
    <row r="20" spans="1:13" hidden="1" x14ac:dyDescent="0.35">
      <c r="A20" s="340"/>
      <c r="B20" s="341"/>
      <c r="C20" s="212" t="str">
        <f t="shared" si="2"/>
        <v/>
      </c>
      <c r="D20" s="210" t="str">
        <f t="shared" si="0"/>
        <v/>
      </c>
      <c r="E20" s="214"/>
      <c r="F20" s="201"/>
      <c r="G20" s="215"/>
      <c r="H20" s="203" t="str">
        <f t="shared" si="1"/>
        <v>Hide</v>
      </c>
      <c r="J20" s="25">
        <f>VLOOKUP($K$2,whehe2,9,FALSE)</f>
        <v>0</v>
      </c>
      <c r="K20" s="25" t="str">
        <f>IF(J20=1,DATA!AB23,"")</f>
        <v/>
      </c>
    </row>
    <row r="21" spans="1:13" x14ac:dyDescent="0.35">
      <c r="A21" s="224"/>
      <c r="B21" s="224"/>
      <c r="C21" s="225"/>
      <c r="D21" s="226"/>
      <c r="E21" s="227"/>
      <c r="F21" s="225"/>
      <c r="G21" s="225"/>
      <c r="H21" s="203" t="s">
        <v>324</v>
      </c>
    </row>
    <row r="22" spans="1:13" x14ac:dyDescent="0.35">
      <c r="A22" s="336" t="s">
        <v>235</v>
      </c>
      <c r="B22" s="337"/>
      <c r="C22" s="216" t="s">
        <v>209</v>
      </c>
      <c r="D22" s="198"/>
      <c r="E22" s="207"/>
      <c r="F22" s="198"/>
      <c r="G22" s="208"/>
      <c r="H22" s="203" t="s">
        <v>324</v>
      </c>
    </row>
    <row r="23" spans="1:13" ht="15.75" customHeight="1" x14ac:dyDescent="0.35">
      <c r="A23" s="338"/>
      <c r="B23" s="339"/>
      <c r="C23" s="209"/>
      <c r="D23"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3" s="342"/>
      <c r="F23" s="342"/>
      <c r="G23" s="343"/>
      <c r="H23" s="203" t="s">
        <v>324</v>
      </c>
    </row>
    <row r="24" spans="1:13" x14ac:dyDescent="0.35">
      <c r="A24" s="338"/>
      <c r="B24" s="339"/>
      <c r="C24" s="209"/>
      <c r="D24" s="342"/>
      <c r="E24" s="342"/>
      <c r="F24" s="342"/>
      <c r="G24" s="343"/>
      <c r="H24" s="203" t="s">
        <v>324</v>
      </c>
    </row>
    <row r="25" spans="1:13" x14ac:dyDescent="0.35">
      <c r="A25" s="338"/>
      <c r="B25" s="339"/>
      <c r="C25" s="209"/>
      <c r="D25" s="342"/>
      <c r="E25" s="342"/>
      <c r="F25" s="342"/>
      <c r="G25" s="343"/>
      <c r="H25" s="203" t="s">
        <v>324</v>
      </c>
    </row>
    <row r="26" spans="1:13" ht="36" customHeight="1" x14ac:dyDescent="0.35">
      <c r="A26" s="338"/>
      <c r="B26" s="339"/>
      <c r="C26" s="212"/>
      <c r="D26" s="344"/>
      <c r="E26" s="344"/>
      <c r="F26" s="344"/>
      <c r="G26" s="345"/>
      <c r="H26" s="203" t="s">
        <v>324</v>
      </c>
    </row>
    <row r="27" spans="1:13" x14ac:dyDescent="0.35">
      <c r="A27" s="338"/>
      <c r="B27" s="339"/>
      <c r="C27" s="206" t="s">
        <v>212</v>
      </c>
      <c r="D27" s="217"/>
      <c r="E27" s="207"/>
      <c r="F27" s="198"/>
      <c r="G27" s="208"/>
      <c r="H27" s="203" t="s">
        <v>324</v>
      </c>
    </row>
    <row r="28" spans="1:13" ht="48" customHeight="1" x14ac:dyDescent="0.35">
      <c r="A28" s="338"/>
      <c r="B28" s="339"/>
      <c r="C28" s="218" t="str">
        <f>IF(D28&lt;&gt;"","-","")</f>
        <v>-</v>
      </c>
      <c r="D28" s="342" t="str">
        <f>J28&amp;" : "&amp;J29</f>
        <v>Matematika : Menerapkan konsep logika himpunan dan operasi relasional untuk memahami cara pengambilan data yang efisien melalui perintah query pada tabel-tabel yang saling terhubung.</v>
      </c>
      <c r="E28" s="342"/>
      <c r="F28" s="342"/>
      <c r="G28" s="343"/>
      <c r="H28" s="203" t="str">
        <f>IF(J28="","Hide","Show")</f>
        <v>Show</v>
      </c>
      <c r="J28" s="192" t="str">
        <f>VLOOKUP($K$2,datasm2,6,FALSE)</f>
        <v>Matematika</v>
      </c>
    </row>
    <row r="29" spans="1:13" ht="47.25" customHeight="1" x14ac:dyDescent="0.35">
      <c r="A29" s="338"/>
      <c r="B29" s="339"/>
      <c r="C29" s="218" t="str">
        <f t="shared" ref="C29" si="3">IF(D29&lt;&gt;"","-","")</f>
        <v>-</v>
      </c>
      <c r="D29" s="342" t="str">
        <f>J30&amp;" : "&amp;J31</f>
        <v>Bahasa Indonesia : Menyusun teks laporan hasil evaluasi performa database serta mendokumentasikan prosedur backup dan restore data secara sistematis dan kronologis.</v>
      </c>
      <c r="E29" s="342"/>
      <c r="F29" s="342"/>
      <c r="G29" s="343"/>
      <c r="H29" s="203" t="str">
        <f>IF(J30="","Hide","Show")</f>
        <v>Show</v>
      </c>
      <c r="J29" s="192" t="str">
        <f>VLOOKUP($K$2,datasm2,7,FALSE)</f>
        <v>Menerapkan konsep logika himpunan dan operasi relasional untuk memahami cara pengambilan data yang efisien melalui perintah query pada tabel-tabel yang saling terhubung.</v>
      </c>
    </row>
    <row r="30" spans="1:13" ht="48" customHeight="1" x14ac:dyDescent="0.35">
      <c r="A30" s="338"/>
      <c r="B30" s="339"/>
      <c r="C30" s="178" t="str">
        <f>IF(D30&lt;&gt;"","-","")</f>
        <v>-</v>
      </c>
      <c r="D30" s="344" t="str">
        <f>J32&amp;" : "&amp;J33</f>
        <v>Pendidikan Pancasila : Menganalisis tanggung jawab etika dan aspek hukum perlindungan data pribadi (UU PDP) dalam mengelola basis data agar terhindar dari kebocoran atau penyalahgunaan informasi digital.</v>
      </c>
      <c r="E30" s="344"/>
      <c r="F30" s="344"/>
      <c r="G30" s="345"/>
      <c r="H30" s="203" t="str">
        <f>IF(J32="","Hide","Show")</f>
        <v>Show</v>
      </c>
      <c r="J30" s="192" t="str">
        <f>VLOOKUP($K$2,datasm2,8,FALSE)</f>
        <v>Bahasa Indonesia</v>
      </c>
    </row>
    <row r="31" spans="1:13" ht="16.5" customHeight="1" x14ac:dyDescent="0.35">
      <c r="A31" s="338"/>
      <c r="B31" s="339"/>
      <c r="C31" s="206" t="s">
        <v>225</v>
      </c>
      <c r="D31" s="219"/>
      <c r="E31" s="207"/>
      <c r="F31" s="198"/>
      <c r="G31" s="208"/>
      <c r="H31" s="203"/>
      <c r="J31" s="192" t="str">
        <f>VLOOKUP($K$2,datasm2,9,FALSE)</f>
        <v>Menyusun teks laporan hasil evaluasi performa database serta mendokumentasikan prosedur backup dan restore data secara sistematis dan kronologis.</v>
      </c>
    </row>
    <row r="32" spans="1:13" ht="31" x14ac:dyDescent="0.35">
      <c r="A32" s="338"/>
      <c r="B32" s="339"/>
      <c r="C32" s="256" t="str">
        <f>IF(D32&lt;&gt;"","-","")</f>
        <v>-</v>
      </c>
      <c r="D32" s="346" t="str">
        <f>"murid mampu "&amp;J34</f>
        <v>murid mampu Mengevaluasi DNS Server dan Mengkonfigurasi DNS Server</v>
      </c>
      <c r="E32" s="346"/>
      <c r="F32" s="346"/>
      <c r="G32" s="347"/>
      <c r="H32" s="203"/>
      <c r="J32" s="192" t="str">
        <f>VLOOKUP($K$2,datasm2,10,FALSE)</f>
        <v>Pendidikan Pancasila</v>
      </c>
    </row>
    <row r="33" spans="1:10" ht="24.75" customHeight="1" x14ac:dyDescent="0.35">
      <c r="A33" s="338"/>
      <c r="B33" s="339"/>
      <c r="C33" s="212"/>
      <c r="D33" s="348"/>
      <c r="E33" s="348"/>
      <c r="F33" s="348"/>
      <c r="G33" s="349"/>
      <c r="H33" s="203"/>
      <c r="J33" s="192" t="str">
        <f>VLOOKUP($K$2,datasm2,11,FALSE)</f>
        <v>Menganalisis tanggung jawab etika dan aspek hukum perlindungan data pribadi (UU PDP) dalam mengelola basis data agar terhindar dari kebocoran atau penyalahgunaan informasi digital.</v>
      </c>
    </row>
    <row r="34" spans="1:10" x14ac:dyDescent="0.35">
      <c r="A34" s="338"/>
      <c r="B34" s="339"/>
      <c r="C34" s="206" t="s">
        <v>224</v>
      </c>
      <c r="D34" s="198"/>
      <c r="E34" s="207"/>
      <c r="F34" s="198"/>
      <c r="G34" s="208"/>
      <c r="H34" s="203"/>
      <c r="J34" s="25" t="str">
        <f>VLOOKUP($K$2,datasm2,4,FALSE)</f>
        <v>Mengevaluasi DNS Server dan Mengkonfigurasi DNS Server</v>
      </c>
    </row>
    <row r="35" spans="1:10" x14ac:dyDescent="0.35">
      <c r="A35" s="338"/>
      <c r="B35" s="339"/>
      <c r="C35" s="256" t="str">
        <f>IF(D35&lt;&gt;"","-","")</f>
        <v>-</v>
      </c>
      <c r="D35" s="25" t="s">
        <v>222</v>
      </c>
      <c r="E35" s="149"/>
      <c r="G35" s="211"/>
      <c r="H35" s="203"/>
    </row>
    <row r="36" spans="1:10" x14ac:dyDescent="0.35">
      <c r="A36" s="338"/>
      <c r="B36" s="339"/>
      <c r="C36" s="212"/>
      <c r="D36" s="201"/>
      <c r="E36" s="214"/>
      <c r="F36" s="201"/>
      <c r="G36" s="215"/>
      <c r="H36" s="203"/>
    </row>
    <row r="37" spans="1:10" x14ac:dyDescent="0.35">
      <c r="A37" s="338"/>
      <c r="B37" s="339"/>
      <c r="C37" s="194" t="s">
        <v>223</v>
      </c>
      <c r="E37" s="149"/>
      <c r="G37" s="211"/>
      <c r="H37" s="203"/>
    </row>
    <row r="38" spans="1:10" ht="15.75" customHeight="1" x14ac:dyDescent="0.35">
      <c r="A38" s="338"/>
      <c r="B38" s="339"/>
      <c r="C38" s="218" t="str">
        <f>IF(D38&lt;&gt;"","-","")</f>
        <v>-</v>
      </c>
      <c r="D38" s="350" t="str">
        <f>J38</f>
        <v>Laboratorium Komputer Sekolah</v>
      </c>
      <c r="E38" s="350"/>
      <c r="F38" s="350"/>
      <c r="G38" s="351"/>
      <c r="H38" s="203"/>
      <c r="J38" s="25" t="str">
        <f>VLOOKUP($K$2,datasm2,12,FALSE)</f>
        <v>Laboratorium Komputer Sekolah</v>
      </c>
    </row>
    <row r="39" spans="1:10" ht="15.75" customHeight="1" x14ac:dyDescent="0.35">
      <c r="A39" s="338"/>
      <c r="B39" s="339"/>
      <c r="C39" s="212"/>
      <c r="D39" s="352"/>
      <c r="E39" s="352"/>
      <c r="F39" s="352"/>
      <c r="G39" s="353"/>
      <c r="H39" s="203"/>
    </row>
    <row r="40" spans="1:10" x14ac:dyDescent="0.35">
      <c r="A40" s="338"/>
      <c r="B40" s="339"/>
      <c r="C40" s="206" t="s">
        <v>228</v>
      </c>
      <c r="D40" s="198"/>
      <c r="E40" s="207"/>
      <c r="F40" s="198"/>
      <c r="G40" s="208"/>
      <c r="H40" s="203"/>
    </row>
    <row r="41" spans="1:10" ht="15.75" customHeight="1" x14ac:dyDescent="0.35">
      <c r="A41" s="338"/>
      <c r="B41" s="339"/>
      <c r="C41" s="218" t="s">
        <v>150</v>
      </c>
      <c r="D41" s="354" t="s">
        <v>229</v>
      </c>
      <c r="E41" s="354"/>
      <c r="F41" s="354"/>
      <c r="G41" s="355"/>
      <c r="H41" s="203"/>
    </row>
    <row r="42" spans="1:10" ht="15.75" customHeight="1" x14ac:dyDescent="0.35">
      <c r="A42" s="338"/>
      <c r="B42" s="339"/>
      <c r="C42" s="218"/>
      <c r="D42" s="354"/>
      <c r="E42" s="354"/>
      <c r="F42" s="354"/>
      <c r="G42" s="355"/>
      <c r="H42" s="203"/>
    </row>
    <row r="43" spans="1:10" ht="32.25" customHeight="1" x14ac:dyDescent="0.35">
      <c r="A43" s="338"/>
      <c r="B43" s="339"/>
      <c r="C43" s="218" t="s">
        <v>150</v>
      </c>
      <c r="D43" s="354" t="s">
        <v>230</v>
      </c>
      <c r="E43" s="354"/>
      <c r="F43" s="354"/>
      <c r="G43" s="355"/>
      <c r="H43" s="203"/>
    </row>
    <row r="44" spans="1:10" ht="15.75" customHeight="1" x14ac:dyDescent="0.35">
      <c r="A44" s="338"/>
      <c r="B44" s="339"/>
      <c r="C44" s="212"/>
      <c r="D44" s="196"/>
      <c r="E44" s="196"/>
      <c r="F44" s="196"/>
      <c r="G44" s="197"/>
      <c r="H44" s="203"/>
    </row>
    <row r="45" spans="1:10" ht="15.75" customHeight="1" x14ac:dyDescent="0.35">
      <c r="A45" s="338"/>
      <c r="B45" s="339"/>
      <c r="C45" s="194" t="s">
        <v>231</v>
      </c>
      <c r="D45" s="193"/>
      <c r="E45" s="193"/>
      <c r="F45" s="193"/>
      <c r="G45" s="195"/>
      <c r="H45" s="203"/>
    </row>
    <row r="46" spans="1:10" ht="15.75" customHeight="1" x14ac:dyDescent="0.35">
      <c r="A46" s="338"/>
      <c r="B46" s="339"/>
      <c r="C46" s="209" t="s">
        <v>150</v>
      </c>
      <c r="D46" s="25" t="s">
        <v>233</v>
      </c>
      <c r="E46" s="193"/>
      <c r="F46" s="193"/>
      <c r="G46" s="195"/>
      <c r="H46" s="203"/>
    </row>
    <row r="47" spans="1:10" ht="15.75" customHeight="1" x14ac:dyDescent="0.35">
      <c r="A47" s="338"/>
      <c r="B47" s="339"/>
      <c r="C47" s="209" t="s">
        <v>150</v>
      </c>
      <c r="D47" s="25" t="s">
        <v>234</v>
      </c>
      <c r="E47" s="193"/>
      <c r="F47" s="193"/>
      <c r="G47" s="195"/>
      <c r="H47" s="203"/>
    </row>
    <row r="48" spans="1:10" ht="15.75" customHeight="1" x14ac:dyDescent="0.35">
      <c r="A48" s="340"/>
      <c r="B48" s="341"/>
      <c r="C48" s="212" t="s">
        <v>150</v>
      </c>
      <c r="D48" s="201" t="s">
        <v>232</v>
      </c>
      <c r="E48" s="196"/>
      <c r="F48" s="196"/>
      <c r="G48" s="197"/>
      <c r="H48" s="203"/>
    </row>
    <row r="49" spans="1:11" ht="15.75" customHeight="1" x14ac:dyDescent="0.35">
      <c r="D49" s="193"/>
      <c r="E49" s="193"/>
      <c r="F49" s="193"/>
      <c r="G49" s="193"/>
      <c r="H49" s="203"/>
    </row>
    <row r="50" spans="1:11" ht="22.5" customHeight="1" x14ac:dyDescent="0.35">
      <c r="A50" s="356" t="s">
        <v>236</v>
      </c>
      <c r="B50" s="357"/>
      <c r="C50" s="357"/>
      <c r="D50" s="357"/>
      <c r="E50" s="357"/>
      <c r="F50" s="357"/>
      <c r="G50" s="358"/>
      <c r="H50" s="203"/>
      <c r="K50" s="203"/>
    </row>
    <row r="51" spans="1:11" x14ac:dyDescent="0.35">
      <c r="A51" s="336" t="str">
        <f>F9</f>
        <v>111 Jam Pelajaran x 45 Menit</v>
      </c>
      <c r="B51" s="337"/>
      <c r="C51" s="328" t="s">
        <v>237</v>
      </c>
      <c r="D51" s="329"/>
      <c r="E51" s="329"/>
      <c r="F51" s="329"/>
      <c r="G51" s="330"/>
      <c r="H51" s="203"/>
      <c r="K51" s="203"/>
    </row>
    <row r="52" spans="1:11" ht="36.75" customHeight="1" x14ac:dyDescent="0.35">
      <c r="A52" s="338"/>
      <c r="B52" s="339"/>
      <c r="C52" s="220" t="s">
        <v>109</v>
      </c>
      <c r="D52" s="331" t="s">
        <v>331</v>
      </c>
      <c r="E52" s="331"/>
      <c r="F52" s="331"/>
      <c r="G52" s="332"/>
      <c r="H52" s="203"/>
      <c r="K52" s="203"/>
    </row>
    <row r="53" spans="1:11" ht="84" customHeight="1" x14ac:dyDescent="0.35">
      <c r="A53" s="338"/>
      <c r="B53" s="339"/>
      <c r="C53" s="220"/>
      <c r="D53" s="331" t="s">
        <v>373</v>
      </c>
      <c r="E53" s="331"/>
      <c r="F53" s="331"/>
      <c r="G53" s="332"/>
      <c r="H53" s="203"/>
      <c r="K53" s="203"/>
    </row>
    <row r="54" spans="1:11" ht="37.5" customHeight="1" x14ac:dyDescent="0.35">
      <c r="A54" s="338"/>
      <c r="B54" s="339"/>
      <c r="C54" s="220" t="s">
        <v>111</v>
      </c>
      <c r="D54" s="331" t="str">
        <f>"murid mengerjakan asesmen diagnostik untuk mengukur pengetahuan dasar mereka tentang "&amp;J54</f>
        <v>murid mengerjakan asesmen diagnostik untuk mengukur pengetahuan dasar mereka tentang Mail Server</v>
      </c>
      <c r="E54" s="331"/>
      <c r="F54" s="331"/>
      <c r="G54" s="332"/>
      <c r="H54" s="203"/>
      <c r="J54" s="25" t="str">
        <f>VLOOKUP($K$2,datasm2,16,FALSE)</f>
        <v>Mail Server</v>
      </c>
      <c r="K54" s="203"/>
    </row>
    <row r="55" spans="1:11" ht="32.25" customHeight="1" x14ac:dyDescent="0.35">
      <c r="A55" s="338"/>
      <c r="B55" s="339"/>
      <c r="C55" s="177" t="s">
        <v>112</v>
      </c>
      <c r="D55" s="331" t="s">
        <v>332</v>
      </c>
      <c r="E55" s="331"/>
      <c r="F55" s="331"/>
      <c r="G55" s="332"/>
      <c r="H55" s="203"/>
      <c r="K55" s="203"/>
    </row>
    <row r="56" spans="1:11" ht="48" customHeight="1" x14ac:dyDescent="0.35">
      <c r="A56" s="338"/>
      <c r="B56" s="339"/>
      <c r="C56" s="177"/>
      <c r="D56" s="331" t="s">
        <v>374</v>
      </c>
      <c r="E56" s="331"/>
      <c r="F56" s="331"/>
      <c r="G56" s="332"/>
      <c r="H56" s="203"/>
      <c r="K56" s="203"/>
    </row>
    <row r="57" spans="1:11" x14ac:dyDescent="0.35">
      <c r="A57" s="338"/>
      <c r="B57" s="339"/>
      <c r="C57" s="328" t="s">
        <v>388</v>
      </c>
      <c r="D57" s="329"/>
      <c r="E57" s="329"/>
      <c r="F57" s="329"/>
      <c r="G57" s="330"/>
      <c r="H57" s="203"/>
      <c r="K57" s="203"/>
    </row>
    <row r="58" spans="1:11" ht="20.25" customHeight="1" x14ac:dyDescent="0.35">
      <c r="A58" s="338"/>
      <c r="B58" s="339"/>
      <c r="C58" s="177" t="s">
        <v>114</v>
      </c>
      <c r="D58" s="331" t="s">
        <v>238</v>
      </c>
      <c r="E58" s="331"/>
      <c r="F58" s="331"/>
      <c r="G58" s="332"/>
      <c r="H58" s="203"/>
      <c r="K58" s="203"/>
    </row>
    <row r="59" spans="1:11" ht="66" customHeight="1" x14ac:dyDescent="0.35">
      <c r="A59" s="338"/>
      <c r="B59" s="339"/>
      <c r="C59" s="177" t="s">
        <v>150</v>
      </c>
      <c r="D59" s="331" t="str">
        <f>J61</f>
        <v>"Jika kalian diminta mencari satu nama di antara satu juta data pengguna aplikasi belanja online dalam waktu kurang dari satu detik, mungkinkah hal itu dilakukan jika datanya hanya disimpan dalam buku catatan atau file teks biasa?"</v>
      </c>
      <c r="E59" s="331"/>
      <c r="F59" s="331"/>
      <c r="G59" s="332"/>
      <c r="H59" s="203"/>
      <c r="K59" s="203"/>
    </row>
    <row r="60" spans="1:11" ht="36" customHeight="1" x14ac:dyDescent="0.35">
      <c r="A60" s="338"/>
      <c r="B60" s="339"/>
      <c r="C60" s="177">
        <v>5</v>
      </c>
      <c r="D60" s="331" t="s">
        <v>333</v>
      </c>
      <c r="E60" s="331"/>
      <c r="F60" s="331"/>
      <c r="G60" s="332"/>
      <c r="H60" s="203"/>
      <c r="K60" s="203"/>
    </row>
    <row r="61" spans="1:11" ht="31.5" customHeight="1" x14ac:dyDescent="0.35">
      <c r="A61" s="338"/>
      <c r="B61" s="339"/>
      <c r="C61" s="177" t="s">
        <v>117</v>
      </c>
      <c r="D61" s="331" t="str">
        <f>"Guru menanggapi jawaban murid dan mengaitkannya dengan materi pembelajaran "&amp;J63</f>
        <v>Guru menanggapi jawaban murid dan mengaitkannya dengan materi pembelajaran Mail Server</v>
      </c>
      <c r="E61" s="331"/>
      <c r="F61" s="331"/>
      <c r="G61" s="332"/>
      <c r="H61" s="203"/>
      <c r="J61" s="25" t="str">
        <f>VLOOKUP($K$2,datasm2,13,FALSE)</f>
        <v>"Jika kalian diminta mencari satu nama di antara satu juta data pengguna aplikasi belanja online dalam waktu kurang dari satu detik, mungkinkah hal itu dilakukan jika datanya hanya disimpan dalam buku catatan atau file teks biasa?"</v>
      </c>
      <c r="K61" s="203"/>
    </row>
    <row r="62" spans="1:11" ht="34.5" customHeight="1" x14ac:dyDescent="0.35">
      <c r="A62" s="338"/>
      <c r="B62" s="339"/>
      <c r="C62" s="177" t="s">
        <v>119</v>
      </c>
      <c r="D62" s="331" t="s">
        <v>240</v>
      </c>
      <c r="E62" s="331"/>
      <c r="F62" s="331"/>
      <c r="G62" s="332"/>
      <c r="H62" s="203"/>
      <c r="K62" s="203"/>
    </row>
    <row r="63" spans="1:11" ht="48.75" customHeight="1" x14ac:dyDescent="0.35">
      <c r="A63" s="338"/>
      <c r="B63" s="339"/>
      <c r="C63" s="177" t="s">
        <v>120</v>
      </c>
      <c r="D63" s="331" t="str">
        <f>"Guru menayangkan video atau animasi tentang "&amp;J63&amp;" dalam kehidupan sehari-hari."</f>
        <v>Guru menayangkan video atau animasi tentang Mail Server dalam kehidupan sehari-hari.</v>
      </c>
      <c r="E63" s="331"/>
      <c r="F63" s="331"/>
      <c r="G63" s="332"/>
      <c r="H63" s="203"/>
      <c r="J63" s="25" t="str">
        <f>VLOOKUP($K$2,datasm2,16,FALSE)</f>
        <v>Mail Server</v>
      </c>
      <c r="K63" s="203"/>
    </row>
    <row r="64" spans="1:11" x14ac:dyDescent="0.35">
      <c r="A64" s="338"/>
      <c r="B64" s="339"/>
      <c r="C64" s="359" t="s">
        <v>241</v>
      </c>
      <c r="D64" s="360"/>
      <c r="E64" s="360"/>
      <c r="F64" s="360"/>
      <c r="G64" s="361"/>
      <c r="H64" s="203"/>
      <c r="K64" s="203"/>
    </row>
    <row r="65" spans="1:16" x14ac:dyDescent="0.35">
      <c r="A65" s="338"/>
      <c r="B65" s="339"/>
      <c r="C65" s="359" t="s">
        <v>242</v>
      </c>
      <c r="D65" s="360"/>
      <c r="E65" s="360"/>
      <c r="F65" s="360"/>
      <c r="G65" s="361"/>
      <c r="H65" s="203"/>
      <c r="K65" s="203"/>
    </row>
    <row r="66" spans="1:16" ht="34.5" customHeight="1" x14ac:dyDescent="0.35">
      <c r="A66" s="338"/>
      <c r="B66" s="339"/>
      <c r="C66" s="177" t="s">
        <v>199</v>
      </c>
      <c r="D66" s="331" t="str">
        <f>"Guru akan menjelaskan materi tentang "&amp;J66</f>
        <v>Guru akan menjelaskan materi tentang Mail Server</v>
      </c>
      <c r="E66" s="331"/>
      <c r="F66" s="331"/>
      <c r="G66" s="332"/>
      <c r="H66" s="203"/>
      <c r="J66" s="25" t="str">
        <f>VLOOKUP($K$2,datasm2,16,FALSE)</f>
        <v>Mail Server</v>
      </c>
      <c r="K66" s="203"/>
    </row>
    <row r="67" spans="1:16" ht="43.5" customHeight="1" x14ac:dyDescent="0.35">
      <c r="A67" s="338"/>
      <c r="B67" s="339"/>
      <c r="C67" s="177" t="s">
        <v>195</v>
      </c>
      <c r="D67" s="331" t="str">
        <f>"murid akan diberi waktu untuk membaca literatur mengenai "&amp;J67</f>
        <v>murid akan diberi waktu untuk membaca literatur mengenai Mail Server</v>
      </c>
      <c r="E67" s="331"/>
      <c r="F67" s="331"/>
      <c r="G67" s="332"/>
      <c r="H67" s="203"/>
      <c r="J67" s="25" t="str">
        <f>VLOOKUP($K$2,datasm2,16,FALSE)</f>
        <v>Mail Server</v>
      </c>
      <c r="K67" s="203"/>
    </row>
    <row r="68" spans="1:16" ht="21" customHeight="1" x14ac:dyDescent="0.35">
      <c r="A68" s="338"/>
      <c r="B68" s="339"/>
      <c r="C68" s="177" t="s">
        <v>196</v>
      </c>
      <c r="D68" s="331" t="s">
        <v>334</v>
      </c>
      <c r="E68" s="331"/>
      <c r="F68" s="331"/>
      <c r="G68" s="332"/>
      <c r="H68" s="203"/>
      <c r="K68" s="203"/>
    </row>
    <row r="69" spans="1:16" x14ac:dyDescent="0.35">
      <c r="A69" s="338"/>
      <c r="B69" s="339"/>
      <c r="C69" s="328" t="s">
        <v>389</v>
      </c>
      <c r="D69" s="329"/>
      <c r="E69" s="329"/>
      <c r="F69" s="329"/>
      <c r="G69" s="330"/>
      <c r="H69" s="203"/>
      <c r="K69" s="203"/>
    </row>
    <row r="70" spans="1:16" ht="51.75" customHeight="1" x14ac:dyDescent="0.35">
      <c r="A70" s="338"/>
      <c r="B70" s="339"/>
      <c r="C70" s="177" t="s">
        <v>197</v>
      </c>
      <c r="D70" s="331" t="s">
        <v>390</v>
      </c>
      <c r="E70" s="331"/>
      <c r="F70" s="331"/>
      <c r="G70" s="332"/>
      <c r="H70" s="203"/>
      <c r="K70" s="221"/>
      <c r="L70" s="222"/>
      <c r="M70" s="222"/>
      <c r="N70" s="222"/>
      <c r="O70" s="222"/>
      <c r="P70" s="222"/>
    </row>
    <row r="71" spans="1:16" x14ac:dyDescent="0.35">
      <c r="A71" s="338"/>
      <c r="B71" s="339"/>
      <c r="C71" s="328" t="s">
        <v>391</v>
      </c>
      <c r="D71" s="329"/>
      <c r="E71" s="329"/>
      <c r="F71" s="329"/>
      <c r="G71" s="330"/>
      <c r="H71" s="203"/>
      <c r="K71" s="221"/>
      <c r="L71" s="222"/>
      <c r="M71" s="222"/>
      <c r="N71" s="222"/>
      <c r="O71" s="222"/>
      <c r="P71" s="222"/>
    </row>
    <row r="72" spans="1:16" ht="24" customHeight="1" x14ac:dyDescent="0.35">
      <c r="A72" s="338"/>
      <c r="B72" s="339"/>
      <c r="C72" s="177" t="s">
        <v>198</v>
      </c>
      <c r="D72" s="331" t="s">
        <v>395</v>
      </c>
      <c r="E72" s="331"/>
      <c r="F72" s="331"/>
      <c r="G72" s="332"/>
      <c r="H72" s="203"/>
      <c r="K72" s="221"/>
      <c r="L72" s="222"/>
      <c r="M72" s="222"/>
      <c r="N72" s="222"/>
      <c r="O72" s="222"/>
      <c r="P72" s="222"/>
    </row>
    <row r="73" spans="1:16" ht="36" customHeight="1" x14ac:dyDescent="0.35">
      <c r="A73" s="338"/>
      <c r="B73" s="339"/>
      <c r="C73" s="177" t="s">
        <v>200</v>
      </c>
      <c r="D73" s="331" t="s">
        <v>244</v>
      </c>
      <c r="E73" s="331"/>
      <c r="F73" s="331"/>
      <c r="G73" s="332"/>
      <c r="H73" s="203"/>
      <c r="K73" s="221"/>
      <c r="L73" s="222"/>
      <c r="M73" s="222"/>
      <c r="N73" s="222"/>
      <c r="O73" s="222"/>
      <c r="P73" s="222"/>
    </row>
    <row r="74" spans="1:16" x14ac:dyDescent="0.35">
      <c r="A74" s="338"/>
      <c r="B74" s="339"/>
      <c r="C74" s="328" t="s">
        <v>396</v>
      </c>
      <c r="D74" s="329"/>
      <c r="E74" s="329"/>
      <c r="F74" s="329"/>
      <c r="G74" s="330"/>
      <c r="H74" s="203"/>
      <c r="K74" s="221"/>
      <c r="L74" s="222"/>
      <c r="M74" s="222"/>
      <c r="N74" s="222"/>
      <c r="O74" s="222"/>
      <c r="P74" s="222"/>
    </row>
    <row r="75" spans="1:16" ht="33.75" customHeight="1" x14ac:dyDescent="0.35">
      <c r="A75" s="338"/>
      <c r="B75" s="339"/>
      <c r="C75" s="177" t="s">
        <v>392</v>
      </c>
      <c r="D75" s="331" t="s">
        <v>245</v>
      </c>
      <c r="E75" s="331"/>
      <c r="F75" s="331"/>
      <c r="G75" s="332"/>
      <c r="H75" s="203"/>
      <c r="K75" s="221"/>
      <c r="L75" s="222"/>
      <c r="M75" s="222"/>
      <c r="N75" s="222"/>
      <c r="O75" s="222"/>
      <c r="P75" s="222"/>
    </row>
    <row r="76" spans="1:16" x14ac:dyDescent="0.35">
      <c r="A76" s="338"/>
      <c r="B76" s="339"/>
      <c r="C76" s="328" t="s">
        <v>246</v>
      </c>
      <c r="D76" s="329"/>
      <c r="E76" s="329"/>
      <c r="F76" s="329"/>
      <c r="G76" s="330"/>
      <c r="H76" s="203"/>
      <c r="K76" s="221"/>
      <c r="L76" s="222"/>
      <c r="M76" s="222"/>
      <c r="N76" s="222"/>
      <c r="O76" s="222"/>
      <c r="P76" s="222"/>
    </row>
    <row r="77" spans="1:16" ht="81.75" customHeight="1" x14ac:dyDescent="0.35">
      <c r="A77" s="338"/>
      <c r="B77" s="339"/>
      <c r="C77" s="199" t="s">
        <v>393</v>
      </c>
      <c r="D77" s="331" t="str">
        <f>"murid secara berkelompok akan mengamati sebuah studi kasus, seperti "&amp;J77</f>
        <v>murid secara berkelompok akan mengamati sebuah studi kasus, seperti Sebuah aplikasi rapor digital sekolah gagal menyimpan nilai siswa karena administrator jaringan salah memberikan hak akses (privileges) pada user database dan lupa mengatur batas maksimal koneksi (max_connections) pada konfigurasi server.</v>
      </c>
      <c r="E77" s="331"/>
      <c r="F77" s="331"/>
      <c r="G77" s="332"/>
      <c r="H77" s="203"/>
      <c r="J77" s="25" t="str">
        <f>VLOOKUP($K$2,datasm2,14,FALSE)</f>
        <v>Sebuah aplikasi rapor digital sekolah gagal menyimpan nilai siswa karena administrator jaringan salah memberikan hak akses (privileges) pada user database dan lupa mengatur batas maksimal koneksi (max_connections) pada konfigurasi server.</v>
      </c>
      <c r="K77" s="221"/>
      <c r="L77" s="222"/>
      <c r="M77" s="222"/>
      <c r="N77" s="222"/>
      <c r="O77" s="222"/>
      <c r="P77" s="222"/>
    </row>
    <row r="78" spans="1:16" x14ac:dyDescent="0.35">
      <c r="A78" s="338"/>
      <c r="B78" s="339"/>
      <c r="C78" s="328" t="s">
        <v>397</v>
      </c>
      <c r="D78" s="329"/>
      <c r="E78" s="329"/>
      <c r="F78" s="329"/>
      <c r="G78" s="330"/>
      <c r="K78" s="221"/>
      <c r="L78" s="222"/>
      <c r="M78" s="222"/>
      <c r="N78" s="222"/>
      <c r="O78" s="222"/>
      <c r="P78" s="222"/>
    </row>
    <row r="79" spans="1:16" ht="36" customHeight="1" x14ac:dyDescent="0.35">
      <c r="A79" s="338"/>
      <c r="B79" s="339"/>
      <c r="C79" s="199" t="s">
        <v>394</v>
      </c>
      <c r="D79" s="331" t="s">
        <v>368</v>
      </c>
      <c r="E79" s="331"/>
      <c r="F79" s="331"/>
      <c r="G79" s="332"/>
      <c r="K79" s="221"/>
      <c r="L79" s="222"/>
      <c r="M79" s="222"/>
      <c r="N79" s="222"/>
      <c r="O79" s="222"/>
      <c r="P79" s="222"/>
    </row>
    <row r="80" spans="1:16" ht="72.75" customHeight="1" x14ac:dyDescent="0.35">
      <c r="A80" s="338"/>
      <c r="B80" s="339"/>
      <c r="C80" s="199" t="s">
        <v>398</v>
      </c>
      <c r="D80" s="331" t="str">
        <f>"Berdasarkan hasil pengamatan dan diskusi, setiap kelompok akan menganalisis dan menyimpulkan hasil studi kasus. murid akan berkreasi untuk menentukan bagaimana data dari studi kasus itu bisa diorganisasi secara logis dan efisien dalam "&amp;J83</f>
        <v>Berdasarkan hasil pengamatan dan diskusi, setiap kelompok akan menganalisis dan menyimpulkan hasil studi kasus. murid akan berkreasi untuk menentukan bagaimana data dari studi kasus itu bisa diorganisasi secara logis dan efisien dalam Mail Server</v>
      </c>
      <c r="E80" s="331"/>
      <c r="F80" s="331"/>
      <c r="G80" s="332"/>
      <c r="K80" s="221"/>
      <c r="L80" s="222"/>
      <c r="M80" s="222"/>
      <c r="N80" s="222"/>
      <c r="O80" s="222"/>
      <c r="P80" s="222"/>
    </row>
    <row r="81" spans="1:16" ht="18.75" customHeight="1" x14ac:dyDescent="0.35">
      <c r="A81" s="338"/>
      <c r="B81" s="339"/>
      <c r="C81" s="359" t="s">
        <v>248</v>
      </c>
      <c r="D81" s="360"/>
      <c r="E81" s="360"/>
      <c r="F81" s="360"/>
      <c r="G81" s="361"/>
      <c r="K81" s="221"/>
      <c r="L81" s="222"/>
      <c r="M81" s="222"/>
      <c r="N81" s="222"/>
      <c r="O81" s="222"/>
      <c r="P81" s="222"/>
    </row>
    <row r="82" spans="1:16" ht="19.5" customHeight="1" x14ac:dyDescent="0.35">
      <c r="A82" s="338"/>
      <c r="B82" s="339"/>
      <c r="C82" s="254" t="s">
        <v>407</v>
      </c>
      <c r="D82" s="364" t="s">
        <v>249</v>
      </c>
      <c r="E82" s="364"/>
      <c r="F82" s="364"/>
      <c r="G82" s="365"/>
      <c r="K82" s="221"/>
      <c r="L82" s="222"/>
      <c r="M82" s="222"/>
      <c r="N82" s="222"/>
      <c r="O82" s="222"/>
      <c r="P82" s="222"/>
    </row>
    <row r="83" spans="1:16" ht="33" customHeight="1" x14ac:dyDescent="0.35">
      <c r="A83" s="338"/>
      <c r="B83" s="339"/>
      <c r="C83" s="200" t="s">
        <v>150</v>
      </c>
      <c r="D83" s="362" t="str">
        <f>"murid membuat catatan refleksi tentang hasil pembelajaran, khususnya mengenai "&amp;J83</f>
        <v>murid membuat catatan refleksi tentang hasil pembelajaran, khususnya mengenai Mail Server</v>
      </c>
      <c r="E83" s="362"/>
      <c r="F83" s="362"/>
      <c r="G83" s="363"/>
      <c r="J83" s="25" t="str">
        <f>VLOOKUP($K$2,datasm2,16,FALSE)</f>
        <v>Mail Server</v>
      </c>
      <c r="K83" s="221"/>
      <c r="L83" s="222"/>
      <c r="M83" s="222"/>
      <c r="N83" s="222"/>
      <c r="O83" s="222"/>
      <c r="P83" s="222"/>
    </row>
    <row r="84" spans="1:16" ht="36.75" customHeight="1" x14ac:dyDescent="0.35">
      <c r="A84" s="338"/>
      <c r="B84" s="339"/>
      <c r="C84" s="200" t="s">
        <v>150</v>
      </c>
      <c r="D84" s="362" t="s">
        <v>335</v>
      </c>
      <c r="E84" s="362"/>
      <c r="F84" s="362"/>
      <c r="G84" s="363"/>
      <c r="K84" s="221"/>
      <c r="L84" s="222"/>
      <c r="M84" s="222"/>
      <c r="N84" s="222"/>
      <c r="O84" s="222"/>
      <c r="P84" s="222"/>
    </row>
    <row r="85" spans="1:16" ht="19.5" customHeight="1" x14ac:dyDescent="0.35">
      <c r="A85" s="338"/>
      <c r="B85" s="339"/>
      <c r="C85" s="254" t="s">
        <v>399</v>
      </c>
      <c r="D85" s="364" t="s">
        <v>250</v>
      </c>
      <c r="E85" s="364"/>
      <c r="F85" s="364"/>
      <c r="G85" s="365"/>
      <c r="K85" s="221"/>
      <c r="L85" s="222"/>
      <c r="M85" s="222"/>
      <c r="N85" s="222"/>
      <c r="O85" s="222"/>
      <c r="P85" s="222"/>
    </row>
    <row r="86" spans="1:16" ht="19.5" customHeight="1" x14ac:dyDescent="0.35">
      <c r="A86" s="338"/>
      <c r="B86" s="339"/>
      <c r="C86" s="382" t="s">
        <v>403</v>
      </c>
      <c r="D86" s="383"/>
      <c r="E86" s="383"/>
      <c r="F86" s="383"/>
      <c r="G86" s="384"/>
      <c r="K86" s="221"/>
      <c r="L86" s="222"/>
      <c r="M86" s="222"/>
      <c r="N86" s="222"/>
      <c r="O86" s="222"/>
      <c r="P86" s="222"/>
    </row>
    <row r="87" spans="1:16" ht="36" customHeight="1" x14ac:dyDescent="0.35">
      <c r="A87" s="338"/>
      <c r="B87" s="339"/>
      <c r="C87" s="200" t="s">
        <v>150</v>
      </c>
      <c r="D87" s="362" t="s">
        <v>336</v>
      </c>
      <c r="E87" s="362"/>
      <c r="F87" s="362"/>
      <c r="G87" s="363"/>
      <c r="K87" s="221"/>
      <c r="L87" s="222"/>
      <c r="M87" s="222"/>
      <c r="N87" s="222"/>
      <c r="O87" s="222"/>
      <c r="P87" s="222"/>
    </row>
    <row r="88" spans="1:16" ht="37.5" customHeight="1" x14ac:dyDescent="0.35">
      <c r="A88" s="338"/>
      <c r="B88" s="339"/>
      <c r="C88" s="200" t="s">
        <v>150</v>
      </c>
      <c r="D88" s="362" t="s">
        <v>337</v>
      </c>
      <c r="E88" s="362"/>
      <c r="F88" s="362"/>
      <c r="G88" s="363"/>
      <c r="K88" s="221"/>
      <c r="L88" s="222"/>
      <c r="M88" s="222"/>
      <c r="N88" s="222"/>
      <c r="O88" s="222"/>
      <c r="P88" s="222"/>
    </row>
    <row r="89" spans="1:16" x14ac:dyDescent="0.35">
      <c r="A89" s="338"/>
      <c r="B89" s="339"/>
      <c r="C89" s="371" t="s">
        <v>253</v>
      </c>
      <c r="D89" s="372"/>
      <c r="E89" s="372"/>
      <c r="F89" s="372"/>
      <c r="G89" s="373"/>
      <c r="K89" s="221"/>
      <c r="L89" s="222"/>
      <c r="M89" s="222"/>
      <c r="N89" s="222"/>
      <c r="O89" s="222"/>
      <c r="P89" s="222"/>
    </row>
    <row r="90" spans="1:16" ht="37.5" customHeight="1" x14ac:dyDescent="0.35">
      <c r="A90" s="338"/>
      <c r="B90" s="339"/>
      <c r="C90" s="177" t="s">
        <v>400</v>
      </c>
      <c r="D90" s="331" t="s">
        <v>251</v>
      </c>
      <c r="E90" s="331"/>
      <c r="F90" s="331"/>
      <c r="G90" s="332"/>
      <c r="K90" s="222"/>
      <c r="L90" s="222"/>
      <c r="M90" s="222"/>
      <c r="N90" s="222"/>
      <c r="O90" s="222"/>
      <c r="P90" s="222"/>
    </row>
    <row r="91" spans="1:16" ht="33" customHeight="1" x14ac:dyDescent="0.35">
      <c r="A91" s="338"/>
      <c r="B91" s="339"/>
      <c r="C91" s="177" t="s">
        <v>401</v>
      </c>
      <c r="D91" s="331" t="s">
        <v>252</v>
      </c>
      <c r="E91" s="331"/>
      <c r="F91" s="331"/>
      <c r="G91" s="332"/>
      <c r="K91" s="222"/>
      <c r="L91" s="222"/>
      <c r="M91" s="222"/>
      <c r="N91" s="222"/>
      <c r="O91" s="222"/>
      <c r="P91" s="222"/>
    </row>
    <row r="92" spans="1:16" ht="33" customHeight="1" x14ac:dyDescent="0.35">
      <c r="A92" s="338"/>
      <c r="B92" s="339"/>
      <c r="C92" s="177" t="s">
        <v>402</v>
      </c>
      <c r="D92" s="331" t="s">
        <v>194</v>
      </c>
      <c r="E92" s="331"/>
      <c r="F92" s="331"/>
      <c r="G92" s="332"/>
      <c r="K92" s="222"/>
      <c r="L92" s="222"/>
      <c r="M92" s="222"/>
      <c r="N92" s="222"/>
      <c r="O92" s="222"/>
      <c r="P92" s="222"/>
    </row>
    <row r="93" spans="1:16" ht="64.5" customHeight="1" x14ac:dyDescent="0.35">
      <c r="A93" s="340"/>
      <c r="B93" s="341"/>
      <c r="C93" s="177" t="s">
        <v>408</v>
      </c>
      <c r="D93" s="331" t="s">
        <v>375</v>
      </c>
      <c r="E93" s="331"/>
      <c r="F93" s="331"/>
      <c r="G93" s="332"/>
      <c r="K93" s="222"/>
      <c r="L93" s="222"/>
      <c r="M93" s="222"/>
      <c r="N93" s="222"/>
      <c r="O93" s="222"/>
      <c r="P93" s="222"/>
    </row>
    <row r="94" spans="1:16" ht="15.75" customHeight="1" x14ac:dyDescent="0.35">
      <c r="M94" s="222"/>
    </row>
    <row r="95" spans="1:16" ht="30.75" customHeight="1" x14ac:dyDescent="0.35">
      <c r="A95" s="366" t="s">
        <v>260</v>
      </c>
      <c r="B95" s="367"/>
      <c r="C95" s="368" t="s">
        <v>254</v>
      </c>
      <c r="D95" s="369"/>
      <c r="E95" s="228"/>
      <c r="F95" s="363" t="s">
        <v>257</v>
      </c>
      <c r="G95" s="370"/>
    </row>
    <row r="96" spans="1:16" ht="30.75" customHeight="1" x14ac:dyDescent="0.35">
      <c r="A96" s="367"/>
      <c r="B96" s="367"/>
      <c r="C96" s="368" t="s">
        <v>256</v>
      </c>
      <c r="D96" s="369"/>
      <c r="E96" s="228"/>
      <c r="F96" s="363" t="s">
        <v>258</v>
      </c>
      <c r="G96" s="370"/>
    </row>
    <row r="97" spans="1:14" ht="30.75" customHeight="1" x14ac:dyDescent="0.35">
      <c r="A97" s="367"/>
      <c r="B97" s="367"/>
      <c r="C97" s="368" t="s">
        <v>255</v>
      </c>
      <c r="D97" s="369"/>
      <c r="E97" s="228"/>
      <c r="F97" s="363" t="s">
        <v>259</v>
      </c>
      <c r="G97" s="370"/>
    </row>
    <row r="101" spans="1:14" x14ac:dyDescent="0.35">
      <c r="B101" s="25" t="s">
        <v>153</v>
      </c>
      <c r="F101" s="25" t="str">
        <f>DATA!C6&amp;", "&amp;DATA!C17</f>
        <v>Narmada, 13 Juli 2026</v>
      </c>
    </row>
    <row r="102" spans="1:14" x14ac:dyDescent="0.35">
      <c r="B102" s="25" t="str">
        <f>IF(DATA!C16&lt;&gt;"",DATA!C16&amp;" ","")&amp;"Kepala "&amp;DATA!C5</f>
        <v>Kepala SMKN 1 Narmada</v>
      </c>
      <c r="F102" s="25" t="s">
        <v>49</v>
      </c>
    </row>
    <row r="107" spans="1:14" x14ac:dyDescent="0.35">
      <c r="B107" s="223" t="str">
        <f>DATA!C14</f>
        <v>Ridhan Hadi, S.Pd., M.Pd.</v>
      </c>
      <c r="F107" s="223" t="str">
        <f>DATA!C12</f>
        <v>Candra Rusmana</v>
      </c>
    </row>
    <row r="108" spans="1:14" x14ac:dyDescent="0.35">
      <c r="B108" s="25" t="str">
        <f>"NIP. "&amp;DATA!C15</f>
        <v>NIP. 19830603 201001 1 016</v>
      </c>
      <c r="F108" s="25" t="str">
        <f>"NIP. "&amp;DATA!C13</f>
        <v>NIP. 199001022023211000</v>
      </c>
    </row>
    <row r="111" spans="1:14" x14ac:dyDescent="0.35">
      <c r="N111" s="25" t="s">
        <v>154</v>
      </c>
    </row>
  </sheetData>
  <sheetProtection algorithmName="SHA-512" hashValue="Ert3guOVbBSedAtjzByvFHay49EzgkmOudh7g1vi3puUtJeATt9pitqGLK0ghXmSuVp6bqGmCzkUvzqvHEM+Sw==" saltValue="rSx78IjCKhz6xWwyYKnBgg==" spinCount="100000" sheet="1" selectLockedCells="1" autoFilter="0"/>
  <autoFilter ref="H10:H48" xr:uid="{00000000-0001-0000-1400-000000000000}">
    <filterColumn colId="0">
      <filters blank="1">
        <filter val="Show"/>
      </filters>
    </filterColumn>
  </autoFilter>
  <mergeCells count="71">
    <mergeCell ref="D91:G91"/>
    <mergeCell ref="I7:O7"/>
    <mergeCell ref="I8:O8"/>
    <mergeCell ref="I9:O9"/>
    <mergeCell ref="I10:O10"/>
    <mergeCell ref="I11:O11"/>
    <mergeCell ref="C86:G86"/>
    <mergeCell ref="D87:G87"/>
    <mergeCell ref="D88:G88"/>
    <mergeCell ref="C89:G89"/>
    <mergeCell ref="D90:G90"/>
    <mergeCell ref="D92:G92"/>
    <mergeCell ref="D93:G93"/>
    <mergeCell ref="A95:B97"/>
    <mergeCell ref="C95:D95"/>
    <mergeCell ref="F95:G95"/>
    <mergeCell ref="C96:D96"/>
    <mergeCell ref="F96:G96"/>
    <mergeCell ref="C97:D97"/>
    <mergeCell ref="F97:G97"/>
    <mergeCell ref="D85:G85"/>
    <mergeCell ref="D73:G73"/>
    <mergeCell ref="C74:G74"/>
    <mergeCell ref="D75:G75"/>
    <mergeCell ref="C76:G76"/>
    <mergeCell ref="D77:G77"/>
    <mergeCell ref="C78:G78"/>
    <mergeCell ref="D80:G80"/>
    <mergeCell ref="C81:G81"/>
    <mergeCell ref="D82:G82"/>
    <mergeCell ref="D83:G83"/>
    <mergeCell ref="D84:G84"/>
    <mergeCell ref="D79:G79"/>
    <mergeCell ref="D72:G72"/>
    <mergeCell ref="D61:G61"/>
    <mergeCell ref="D62:G62"/>
    <mergeCell ref="D63:G63"/>
    <mergeCell ref="C64:G64"/>
    <mergeCell ref="C65:G65"/>
    <mergeCell ref="D66:G66"/>
    <mergeCell ref="D67:G67"/>
    <mergeCell ref="D68:G68"/>
    <mergeCell ref="C69:G69"/>
    <mergeCell ref="D70:G70"/>
    <mergeCell ref="C71:G71"/>
    <mergeCell ref="D55:G55"/>
    <mergeCell ref="D56:G56"/>
    <mergeCell ref="C57:G57"/>
    <mergeCell ref="D58:G58"/>
    <mergeCell ref="D59:G59"/>
    <mergeCell ref="D60:G60"/>
    <mergeCell ref="D32:G33"/>
    <mergeCell ref="D38:G39"/>
    <mergeCell ref="D41:G42"/>
    <mergeCell ref="D43:G43"/>
    <mergeCell ref="A50:G50"/>
    <mergeCell ref="A51:B93"/>
    <mergeCell ref="C51:G51"/>
    <mergeCell ref="D52:G52"/>
    <mergeCell ref="D53:G53"/>
    <mergeCell ref="D54:G54"/>
    <mergeCell ref="A22:B48"/>
    <mergeCell ref="D23:G26"/>
    <mergeCell ref="D28:G28"/>
    <mergeCell ref="D29:G29"/>
    <mergeCell ref="D30:G30"/>
    <mergeCell ref="K1:Q1"/>
    <mergeCell ref="A2:G2"/>
    <mergeCell ref="A3:G3"/>
    <mergeCell ref="F8:G8"/>
    <mergeCell ref="A12:B20"/>
  </mergeCells>
  <pageMargins left="0.70866141732283472" right="0.70866141732283472" top="0.74803149606299213" bottom="0.74803149606299213" header="0.31496062992125984" footer="0.31496062992125984"/>
  <pageSetup paperSize="9" orientation="portrait" r:id="rId1"/>
  <headerFooter>
    <oddFooter>&amp;C&amp;"-,Italic"&amp;8Created by Gde Ari K. SKanada @2026</oddFooter>
  </headerFooter>
  <rowBreaks count="1" manualBreakCount="1">
    <brk id="3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0CA4-647A-4373-A294-A9618919926D}">
  <sheetPr filterMode="1"/>
  <dimension ref="A1:Q109"/>
  <sheetViews>
    <sheetView zoomScaleNormal="100" zoomScaleSheetLayoutView="120" workbookViewId="0">
      <selection activeCell="I1" sqref="I1"/>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11.54296875" style="25" hidden="1" customWidth="1"/>
    <col min="11" max="17" width="9.1796875" style="25" customWidth="1"/>
    <col min="18" max="16384" width="9.1796875" style="25"/>
  </cols>
  <sheetData>
    <row r="1" spans="1:17" ht="73.5" customHeight="1" x14ac:dyDescent="0.35">
      <c r="H1" s="149" t="s">
        <v>176</v>
      </c>
      <c r="I1" s="202">
        <v>1</v>
      </c>
      <c r="K1" s="333" t="s">
        <v>267</v>
      </c>
      <c r="L1" s="333"/>
      <c r="M1" s="333"/>
      <c r="N1" s="333"/>
      <c r="O1" s="333"/>
      <c r="P1" s="333"/>
      <c r="Q1" s="333"/>
    </row>
    <row r="2" spans="1:17" x14ac:dyDescent="0.35">
      <c r="A2" s="334" t="s">
        <v>210</v>
      </c>
      <c r="B2" s="334"/>
      <c r="C2" s="334"/>
      <c r="D2" s="334"/>
      <c r="E2" s="334"/>
      <c r="F2" s="334"/>
      <c r="G2" s="334"/>
      <c r="H2" s="103"/>
      <c r="K2" s="203" t="str">
        <f>I1&amp;"a"</f>
        <v>1a</v>
      </c>
    </row>
    <row r="3" spans="1:17" x14ac:dyDescent="0.35">
      <c r="A3" s="334" t="s">
        <v>211</v>
      </c>
      <c r="B3" s="334"/>
      <c r="C3" s="334"/>
      <c r="D3" s="334"/>
      <c r="E3" s="334"/>
      <c r="F3" s="334"/>
      <c r="G3" s="334"/>
      <c r="H3" s="103"/>
      <c r="K3" s="203" t="str">
        <f>I1&amp;"b"</f>
        <v>1b</v>
      </c>
    </row>
    <row r="4" spans="1:17" x14ac:dyDescent="0.35">
      <c r="H4" s="103"/>
      <c r="K4" s="142"/>
    </row>
    <row r="5" spans="1:17" x14ac:dyDescent="0.35">
      <c r="C5" s="25" t="s">
        <v>54</v>
      </c>
      <c r="E5" s="149" t="s">
        <v>86</v>
      </c>
      <c r="F5" s="25" t="str">
        <f>DATA!C5</f>
        <v>SMKN 1 Narmada</v>
      </c>
      <c r="H5" s="103"/>
    </row>
    <row r="6" spans="1:17" x14ac:dyDescent="0.35">
      <c r="C6" s="25" t="s">
        <v>53</v>
      </c>
      <c r="E6" s="149" t="s">
        <v>86</v>
      </c>
      <c r="F6" s="25" t="str">
        <f>DATA!C10</f>
        <v>Kometensi Keahlian Rekayasa Perangkat Lunak</v>
      </c>
      <c r="H6" s="103" t="s">
        <v>386</v>
      </c>
    </row>
    <row r="7" spans="1:17" x14ac:dyDescent="0.35">
      <c r="C7" s="25" t="s">
        <v>151</v>
      </c>
      <c r="E7" s="149" t="s">
        <v>86</v>
      </c>
      <c r="F7" s="25" t="str">
        <f>DATA!C11</f>
        <v>XI RPL</v>
      </c>
      <c r="H7" s="103" t="s">
        <v>324</v>
      </c>
      <c r="I7" s="501" t="s">
        <v>404</v>
      </c>
      <c r="J7" s="501"/>
      <c r="K7" s="501"/>
      <c r="L7" s="501"/>
      <c r="M7" s="501"/>
      <c r="N7" s="501"/>
      <c r="O7" s="501"/>
    </row>
    <row r="8" spans="1:17" ht="45" customHeight="1" x14ac:dyDescent="0.35">
      <c r="C8" s="204" t="s">
        <v>152</v>
      </c>
      <c r="E8" s="205" t="s">
        <v>86</v>
      </c>
      <c r="F8" s="335" t="str">
        <f>VLOOKUP($K$2,datasm1,16,FALSE)</f>
        <v>DHCP Server</v>
      </c>
      <c r="G8" s="335"/>
      <c r="I8" s="501" t="s">
        <v>189</v>
      </c>
      <c r="J8" s="501"/>
      <c r="K8" s="501"/>
      <c r="L8" s="501"/>
      <c r="M8" s="501"/>
      <c r="N8" s="501"/>
      <c r="O8" s="501"/>
    </row>
    <row r="9" spans="1:17" x14ac:dyDescent="0.35">
      <c r="C9" s="25" t="s">
        <v>58</v>
      </c>
      <c r="E9" s="149" t="s">
        <v>86</v>
      </c>
      <c r="F9" s="25" t="str">
        <f>VLOOKUP($K$2,datasm1,18,FALSE)&amp;" Jam Pelajaran x "&amp;DATA!C20&amp; " Menit"</f>
        <v>93 Jam Pelajaran x 45 Menit</v>
      </c>
      <c r="I9" s="501" t="s">
        <v>190</v>
      </c>
      <c r="J9" s="501"/>
      <c r="K9" s="501"/>
      <c r="L9" s="501"/>
      <c r="M9" s="501"/>
      <c r="N9" s="501"/>
      <c r="O9" s="501"/>
    </row>
    <row r="10" spans="1:17" x14ac:dyDescent="0.35">
      <c r="E10" s="149"/>
      <c r="F10" s="25" t="str">
        <f>VLOOKUP($K$2,datasm1,19,FALSE)&amp;" X Pertemuan"</f>
        <v>14 X Pertemuan</v>
      </c>
      <c r="H10" s="203" t="s">
        <v>324</v>
      </c>
      <c r="I10" s="501" t="s">
        <v>191</v>
      </c>
      <c r="J10" s="501"/>
      <c r="K10" s="501"/>
      <c r="L10" s="501"/>
      <c r="M10" s="501"/>
      <c r="N10" s="501"/>
      <c r="O10" s="501"/>
    </row>
    <row r="11" spans="1:17" x14ac:dyDescent="0.35">
      <c r="E11" s="149"/>
      <c r="H11" s="203" t="s">
        <v>324</v>
      </c>
      <c r="I11" s="501" t="s">
        <v>193</v>
      </c>
      <c r="J11" s="501"/>
      <c r="K11" s="501"/>
      <c r="L11" s="501"/>
      <c r="M11" s="501"/>
      <c r="N11" s="501"/>
      <c r="O11" s="501"/>
    </row>
    <row r="12" spans="1:17" x14ac:dyDescent="0.35">
      <c r="A12" s="336" t="s">
        <v>206</v>
      </c>
      <c r="B12" s="337"/>
      <c r="C12" s="206" t="s">
        <v>207</v>
      </c>
      <c r="D12" s="198"/>
      <c r="E12" s="207"/>
      <c r="F12" s="198"/>
      <c r="G12" s="208"/>
      <c r="H12" s="203" t="s">
        <v>324</v>
      </c>
    </row>
    <row r="13" spans="1:17" x14ac:dyDescent="0.35">
      <c r="A13" s="338"/>
      <c r="B13" s="339"/>
      <c r="C13" s="209" t="str">
        <f>IF(D13&lt;&gt;"","-","")</f>
        <v>-</v>
      </c>
      <c r="D13" s="210" t="str">
        <f>K13</f>
        <v>Keimanan dan ketakwaan</v>
      </c>
      <c r="E13" s="149"/>
      <c r="G13" s="211"/>
      <c r="H13" s="203" t="str">
        <f>IF(K13="","Hide","Show")</f>
        <v>Show</v>
      </c>
      <c r="J13" s="25">
        <f>VLOOKUP($K$2,whehe1,2,FALSE)</f>
        <v>1</v>
      </c>
      <c r="K13" s="203" t="str">
        <f>IF(J13=1,DATA!U23,"")</f>
        <v>Keimanan dan ketakwaan</v>
      </c>
      <c r="L13" s="203"/>
    </row>
    <row r="14" spans="1:17" x14ac:dyDescent="0.35">
      <c r="A14" s="338"/>
      <c r="B14" s="339"/>
      <c r="C14" s="209" t="str">
        <f>IF(D14&lt;&gt;"","-","")</f>
        <v>-</v>
      </c>
      <c r="D14" s="210" t="str">
        <f t="shared" ref="D14:D20" si="0">K14</f>
        <v>Kewargaan</v>
      </c>
      <c r="E14" s="149"/>
      <c r="G14" s="211"/>
      <c r="H14" s="203" t="str">
        <f t="shared" ref="H14:H20" si="1">IF(K14="","Hide","Show")</f>
        <v>Show</v>
      </c>
      <c r="J14" s="25">
        <f>VLOOKUP($K$2,whehe1,3,FALSE)</f>
        <v>1</v>
      </c>
      <c r="K14" s="203" t="str">
        <f>IF(J14=1,DATA!V23,"")</f>
        <v>Kewargaan</v>
      </c>
      <c r="L14" s="203"/>
    </row>
    <row r="15" spans="1:17" x14ac:dyDescent="0.35">
      <c r="A15" s="338"/>
      <c r="B15" s="339"/>
      <c r="C15" s="209" t="str">
        <f t="shared" ref="C15:C20" si="2">IF(D15&lt;&gt;"","-","")</f>
        <v>-</v>
      </c>
      <c r="D15" s="210" t="str">
        <f t="shared" si="0"/>
        <v>Penalaran kritis</v>
      </c>
      <c r="E15" s="149"/>
      <c r="G15" s="211"/>
      <c r="H15" s="203" t="str">
        <f t="shared" si="1"/>
        <v>Show</v>
      </c>
      <c r="J15" s="25">
        <f>VLOOKUP($K$2,whehe1,4,FALSE)</f>
        <v>1</v>
      </c>
      <c r="K15" s="203" t="str">
        <f>IF(J15=1,DATA!W23,"")</f>
        <v>Penalaran kritis</v>
      </c>
      <c r="L15" s="203"/>
    </row>
    <row r="16" spans="1:17" x14ac:dyDescent="0.35">
      <c r="A16" s="338"/>
      <c r="B16" s="339"/>
      <c r="C16" s="209" t="str">
        <f t="shared" si="2"/>
        <v>-</v>
      </c>
      <c r="D16" s="210" t="str">
        <f t="shared" si="0"/>
        <v>Kreativitas</v>
      </c>
      <c r="E16" s="149"/>
      <c r="G16" s="211"/>
      <c r="H16" s="203" t="str">
        <f t="shared" si="1"/>
        <v>Show</v>
      </c>
      <c r="J16" s="25">
        <f>VLOOKUP($K$2,whehe1,5,FALSE)</f>
        <v>1</v>
      </c>
      <c r="K16" s="203" t="str">
        <f>IF(J16=1,DATA!X23,"")</f>
        <v>Kreativitas</v>
      </c>
      <c r="L16" s="203"/>
    </row>
    <row r="17" spans="1:12" x14ac:dyDescent="0.35">
      <c r="A17" s="338"/>
      <c r="B17" s="339"/>
      <c r="C17" s="209" t="str">
        <f t="shared" si="2"/>
        <v>-</v>
      </c>
      <c r="D17" s="210" t="str">
        <f t="shared" si="0"/>
        <v>Kolaborasi</v>
      </c>
      <c r="E17" s="149"/>
      <c r="G17" s="211"/>
      <c r="H17" s="203" t="str">
        <f t="shared" si="1"/>
        <v>Show</v>
      </c>
      <c r="J17" s="25">
        <f>VLOOKUP($K$2,whehe1,6,FALSE)</f>
        <v>1</v>
      </c>
      <c r="K17" s="203" t="str">
        <f>IF(J17=1,DATA!Y23,"")</f>
        <v>Kolaborasi</v>
      </c>
      <c r="L17" s="203"/>
    </row>
    <row r="18" spans="1:12" x14ac:dyDescent="0.35">
      <c r="A18" s="338"/>
      <c r="B18" s="339"/>
      <c r="C18" s="209" t="str">
        <f t="shared" si="2"/>
        <v>-</v>
      </c>
      <c r="D18" s="210" t="str">
        <f t="shared" si="0"/>
        <v>Kemandirian</v>
      </c>
      <c r="E18" s="149"/>
      <c r="G18" s="211"/>
      <c r="H18" s="203" t="str">
        <f t="shared" si="1"/>
        <v>Show</v>
      </c>
      <c r="J18" s="25">
        <f>VLOOKUP($K$2,whehe1,7,FALSE)</f>
        <v>1</v>
      </c>
      <c r="K18" s="203" t="str">
        <f>IF(J18=1,DATA!Z23,"")</f>
        <v>Kemandirian</v>
      </c>
      <c r="L18" s="203"/>
    </row>
    <row r="19" spans="1:12" hidden="1" x14ac:dyDescent="0.35">
      <c r="A19" s="338"/>
      <c r="B19" s="339"/>
      <c r="C19" s="209" t="str">
        <f t="shared" si="2"/>
        <v/>
      </c>
      <c r="D19" s="210" t="str">
        <f t="shared" si="0"/>
        <v/>
      </c>
      <c r="E19" s="149"/>
      <c r="G19" s="211"/>
      <c r="H19" s="203" t="str">
        <f t="shared" si="1"/>
        <v>Hide</v>
      </c>
      <c r="J19" s="25">
        <f>VLOOKUP($K$2,whehe1,8,FALSE)</f>
        <v>0</v>
      </c>
      <c r="K19" s="203" t="str">
        <f>IF(J19=1,DATA!AA23,"")</f>
        <v/>
      </c>
      <c r="L19" s="203"/>
    </row>
    <row r="20" spans="1:12" x14ac:dyDescent="0.35">
      <c r="A20" s="340"/>
      <c r="B20" s="341"/>
      <c r="C20" s="212" t="str">
        <f t="shared" si="2"/>
        <v>-</v>
      </c>
      <c r="D20" s="210" t="str">
        <f t="shared" si="0"/>
        <v>Komunikasi</v>
      </c>
      <c r="E20" s="214"/>
      <c r="F20" s="201"/>
      <c r="G20" s="215"/>
      <c r="H20" s="203" t="str">
        <f t="shared" si="1"/>
        <v>Show</v>
      </c>
      <c r="J20" s="25">
        <f>VLOOKUP($K$2,whehe1,9,FALSE)</f>
        <v>1</v>
      </c>
      <c r="K20" s="203" t="str">
        <f>IF(J20=1,DATA!AB23,"")</f>
        <v>Komunikasi</v>
      </c>
      <c r="L20" s="203"/>
    </row>
    <row r="21" spans="1:12" x14ac:dyDescent="0.35">
      <c r="A21" s="224"/>
      <c r="B21" s="224"/>
      <c r="C21" s="225"/>
      <c r="D21" s="226"/>
      <c r="E21" s="227"/>
      <c r="F21" s="225"/>
      <c r="G21" s="225"/>
      <c r="H21" s="203" t="s">
        <v>324</v>
      </c>
      <c r="K21" s="203"/>
      <c r="L21" s="203"/>
    </row>
    <row r="22" spans="1:12" x14ac:dyDescent="0.35">
      <c r="A22" s="336" t="s">
        <v>235</v>
      </c>
      <c r="B22" s="337"/>
      <c r="C22" s="216" t="s">
        <v>209</v>
      </c>
      <c r="D22" s="198"/>
      <c r="E22" s="207"/>
      <c r="F22" s="198"/>
      <c r="G22" s="208"/>
      <c r="H22" s="203" t="s">
        <v>324</v>
      </c>
      <c r="K22" s="203"/>
      <c r="L22" s="203"/>
    </row>
    <row r="23" spans="1:12" ht="15.75" customHeight="1" x14ac:dyDescent="0.35">
      <c r="A23" s="338"/>
      <c r="B23" s="339"/>
      <c r="C23" s="209"/>
      <c r="D23"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3" s="342"/>
      <c r="F23" s="342"/>
      <c r="G23" s="343"/>
      <c r="H23" s="203" t="s">
        <v>324</v>
      </c>
      <c r="K23" s="203"/>
      <c r="L23" s="203"/>
    </row>
    <row r="24" spans="1:12" x14ac:dyDescent="0.35">
      <c r="A24" s="338"/>
      <c r="B24" s="339"/>
      <c r="C24" s="209"/>
      <c r="D24" s="342"/>
      <c r="E24" s="342"/>
      <c r="F24" s="342"/>
      <c r="G24" s="343"/>
      <c r="H24" s="203" t="s">
        <v>324</v>
      </c>
      <c r="K24" s="203"/>
      <c r="L24" s="203"/>
    </row>
    <row r="25" spans="1:12" x14ac:dyDescent="0.35">
      <c r="A25" s="338"/>
      <c r="B25" s="339"/>
      <c r="C25" s="209"/>
      <c r="D25" s="342"/>
      <c r="E25" s="342"/>
      <c r="F25" s="342"/>
      <c r="G25" s="343"/>
      <c r="H25" s="203" t="s">
        <v>324</v>
      </c>
    </row>
    <row r="26" spans="1:12" ht="36" customHeight="1" x14ac:dyDescent="0.35">
      <c r="A26" s="338"/>
      <c r="B26" s="339"/>
      <c r="C26" s="212"/>
      <c r="D26" s="344"/>
      <c r="E26" s="344"/>
      <c r="F26" s="344"/>
      <c r="G26" s="345"/>
      <c r="H26" s="203" t="s">
        <v>324</v>
      </c>
    </row>
    <row r="27" spans="1:12" x14ac:dyDescent="0.35">
      <c r="A27" s="338"/>
      <c r="B27" s="339"/>
      <c r="C27" s="206" t="s">
        <v>212</v>
      </c>
      <c r="D27" s="217"/>
      <c r="E27" s="207"/>
      <c r="F27" s="198"/>
      <c r="G27" s="208"/>
      <c r="H27" s="203" t="s">
        <v>324</v>
      </c>
    </row>
    <row r="28" spans="1:12" ht="48" customHeight="1" x14ac:dyDescent="0.35">
      <c r="A28" s="338"/>
      <c r="B28" s="339"/>
      <c r="C28" s="218" t="str">
        <f>IF(D28&lt;&gt;"","-","")</f>
        <v>-</v>
      </c>
      <c r="D28" s="342" t="str">
        <f>J28&amp;" : "&amp;J29</f>
        <v>Matematika : Penerapan operasi aritmatika dan konsep himpunan dalam menghitung rentang alamat IP (IP Pool) serta estimasi durasi waktu sewa (lease time) yang optimal bagi klien.</v>
      </c>
      <c r="E28" s="342"/>
      <c r="F28" s="342"/>
      <c r="G28" s="343"/>
      <c r="H28" s="203" t="str">
        <f>IF(J28="","Hide","Show")</f>
        <v>Show</v>
      </c>
      <c r="J28" s="192" t="str">
        <f>VLOOKUP($K$2,datasm1,6,FALSE)</f>
        <v>Matematika</v>
      </c>
    </row>
    <row r="29" spans="1:12" ht="47.25" customHeight="1" x14ac:dyDescent="0.35">
      <c r="A29" s="338"/>
      <c r="B29" s="339"/>
      <c r="C29" s="218" t="str">
        <f t="shared" ref="C29" si="3">IF(D29&lt;&gt;"","-","")</f>
        <v>-</v>
      </c>
      <c r="D29" s="342" t="str">
        <f>J30&amp;" : "&amp;J31</f>
        <v>Bahasa Inggris : Penguasaan kosa kata teknis (technical vocabulary) dan teks prosedur untuk memahami manual dokumentasi perangkat lunak server serta perintah berbasis CLI.</v>
      </c>
      <c r="E29" s="342"/>
      <c r="F29" s="342"/>
      <c r="G29" s="343"/>
      <c r="H29" s="203" t="str">
        <f>IF(J30="","Hide","Show")</f>
        <v>Show</v>
      </c>
      <c r="J29" s="192" t="str">
        <f>VLOOKUP($K$2,datasm1,7,FALSE)</f>
        <v>Penerapan operasi aritmatika dan konsep himpunan dalam menghitung rentang alamat IP (IP Pool) serta estimasi durasi waktu sewa (lease time) yang optimal bagi klien.</v>
      </c>
    </row>
    <row r="30" spans="1:12" ht="48" customHeight="1" x14ac:dyDescent="0.35">
      <c r="A30" s="338"/>
      <c r="B30" s="339"/>
      <c r="C30" s="178" t="str">
        <f>IF(D30&lt;&gt;"","-","")</f>
        <v>-</v>
      </c>
      <c r="D30" s="344" t="str">
        <f>J32&amp;" : "&amp;J33</f>
        <v>Bahasa Indonesia : Penulisan teks laporan hasil evaluasi yang sistematis dan efektif untuk mendokumentasikan performa serta kendala pada konfigurasi DHCP Server.</v>
      </c>
      <c r="E30" s="344"/>
      <c r="F30" s="344"/>
      <c r="G30" s="345"/>
      <c r="H30" s="203" t="str">
        <f>IF(J32="","Hide","Show")</f>
        <v>Show</v>
      </c>
      <c r="J30" s="192" t="str">
        <f>VLOOKUP($K$2,datasm1,8,FALSE)</f>
        <v>Bahasa Inggris</v>
      </c>
    </row>
    <row r="31" spans="1:12" ht="16.5" customHeight="1" x14ac:dyDescent="0.35">
      <c r="A31" s="338"/>
      <c r="B31" s="339"/>
      <c r="C31" s="206" t="s">
        <v>225</v>
      </c>
      <c r="D31" s="219"/>
      <c r="E31" s="207"/>
      <c r="F31" s="198"/>
      <c r="G31" s="208"/>
      <c r="H31" s="203"/>
      <c r="J31" s="192" t="str">
        <f>VLOOKUP($K$2,datasm1,9,FALSE)</f>
        <v>Penguasaan kosa kata teknis (technical vocabulary) dan teks prosedur untuk memahami manual dokumentasi perangkat lunak server serta perintah berbasis CLI.</v>
      </c>
    </row>
    <row r="32" spans="1:12" ht="31" x14ac:dyDescent="0.35">
      <c r="A32" s="338"/>
      <c r="B32" s="339"/>
      <c r="C32" s="209" t="str">
        <f>IF(D32&lt;&gt;"","-","")</f>
        <v>-</v>
      </c>
      <c r="D32" s="346" t="str">
        <f>"murid mampu "&amp;J34</f>
        <v>murid mampu Menerapkan perintah eksekusi bahasa pemrograman yang mengimplementasikan pemrograman terstruktur,</v>
      </c>
      <c r="E32" s="346"/>
      <c r="F32" s="346"/>
      <c r="G32" s="347"/>
      <c r="H32" s="203"/>
      <c r="J32" s="192" t="str">
        <f>VLOOKUP($K$2,datasm1,10,FALSE)</f>
        <v>Bahasa Indonesia</v>
      </c>
    </row>
    <row r="33" spans="1:10" ht="24.75" customHeight="1" x14ac:dyDescent="0.35">
      <c r="A33" s="338"/>
      <c r="B33" s="339"/>
      <c r="C33" s="212"/>
      <c r="D33" s="348"/>
      <c r="E33" s="348"/>
      <c r="F33" s="348"/>
      <c r="G33" s="349"/>
      <c r="H33" s="203"/>
      <c r="J33" s="192" t="str">
        <f>VLOOKUP($K$2,datasm1,11,FALSE)</f>
        <v>Penulisan teks laporan hasil evaluasi yang sistematis dan efektif untuk mendokumentasikan performa serta kendala pada konfigurasi DHCP Server.</v>
      </c>
    </row>
    <row r="34" spans="1:10" x14ac:dyDescent="0.35">
      <c r="A34" s="338"/>
      <c r="B34" s="339"/>
      <c r="C34" s="206" t="s">
        <v>224</v>
      </c>
      <c r="D34" s="198"/>
      <c r="E34" s="207"/>
      <c r="F34" s="198"/>
      <c r="G34" s="208"/>
      <c r="H34" s="203"/>
      <c r="J34" s="25" t="str">
        <f>VLOOKUP($K$2,datasm1,4,FALSE)</f>
        <v>Menerapkan perintah eksekusi bahasa pemrograman yang mengimplementasikan pemrograman terstruktur,</v>
      </c>
    </row>
    <row r="35" spans="1:10" x14ac:dyDescent="0.35">
      <c r="A35" s="338"/>
      <c r="B35" s="339"/>
      <c r="C35" s="209" t="str">
        <f>IF(D35&lt;&gt;"","-","")</f>
        <v>-</v>
      </c>
      <c r="D35" s="25" t="s">
        <v>222</v>
      </c>
      <c r="E35" s="149"/>
      <c r="G35" s="211"/>
      <c r="H35" s="203"/>
    </row>
    <row r="36" spans="1:10" x14ac:dyDescent="0.35">
      <c r="A36" s="338"/>
      <c r="B36" s="339"/>
      <c r="C36" s="212"/>
      <c r="D36" s="201"/>
      <c r="E36" s="214"/>
      <c r="F36" s="201"/>
      <c r="G36" s="215"/>
      <c r="H36" s="203"/>
    </row>
    <row r="37" spans="1:10" x14ac:dyDescent="0.35">
      <c r="A37" s="338"/>
      <c r="B37" s="339"/>
      <c r="C37" s="194" t="s">
        <v>223</v>
      </c>
      <c r="E37" s="149"/>
      <c r="G37" s="211"/>
      <c r="H37" s="203"/>
    </row>
    <row r="38" spans="1:10" ht="15.75" customHeight="1" x14ac:dyDescent="0.35">
      <c r="A38" s="338"/>
      <c r="B38" s="339"/>
      <c r="C38" s="218" t="str">
        <f>IF(D38&lt;&gt;"","-","")</f>
        <v>-</v>
      </c>
      <c r="D38" s="350" t="str">
        <f>J38</f>
        <v>Laboratorium Komputer Sekolah</v>
      </c>
      <c r="E38" s="350"/>
      <c r="F38" s="350"/>
      <c r="G38" s="351"/>
      <c r="H38" s="203"/>
      <c r="J38" s="25" t="str">
        <f>VLOOKUP($K$2,datasm1,12,FALSE)</f>
        <v>Laboratorium Komputer Sekolah</v>
      </c>
    </row>
    <row r="39" spans="1:10" ht="15.75" customHeight="1" x14ac:dyDescent="0.35">
      <c r="A39" s="338"/>
      <c r="B39" s="339"/>
      <c r="C39" s="212"/>
      <c r="D39" s="352"/>
      <c r="E39" s="352"/>
      <c r="F39" s="352"/>
      <c r="G39" s="353"/>
      <c r="H39" s="203"/>
    </row>
    <row r="40" spans="1:10" x14ac:dyDescent="0.35">
      <c r="A40" s="338"/>
      <c r="B40" s="339"/>
      <c r="C40" s="206" t="s">
        <v>228</v>
      </c>
      <c r="D40" s="198"/>
      <c r="E40" s="207"/>
      <c r="F40" s="198"/>
      <c r="G40" s="208"/>
      <c r="H40" s="203"/>
    </row>
    <row r="41" spans="1:10" ht="15.75" customHeight="1" x14ac:dyDescent="0.35">
      <c r="A41" s="338"/>
      <c r="B41" s="339"/>
      <c r="C41" s="218" t="s">
        <v>150</v>
      </c>
      <c r="D41" s="354" t="s">
        <v>229</v>
      </c>
      <c r="E41" s="354"/>
      <c r="F41" s="354"/>
      <c r="G41" s="355"/>
    </row>
    <row r="42" spans="1:10" ht="15.75" customHeight="1" x14ac:dyDescent="0.35">
      <c r="A42" s="338"/>
      <c r="B42" s="339"/>
      <c r="C42" s="218"/>
      <c r="D42" s="354"/>
      <c r="E42" s="354"/>
      <c r="F42" s="354"/>
      <c r="G42" s="355"/>
    </row>
    <row r="43" spans="1:10" ht="32.25" customHeight="1" x14ac:dyDescent="0.35">
      <c r="A43" s="338"/>
      <c r="B43" s="339"/>
      <c r="C43" s="218" t="s">
        <v>150</v>
      </c>
      <c r="D43" s="354" t="s">
        <v>230</v>
      </c>
      <c r="E43" s="354"/>
      <c r="F43" s="354"/>
      <c r="G43" s="355"/>
    </row>
    <row r="44" spans="1:10" ht="15.75" customHeight="1" x14ac:dyDescent="0.35">
      <c r="A44" s="338"/>
      <c r="B44" s="339"/>
      <c r="C44" s="212"/>
      <c r="D44" s="196"/>
      <c r="E44" s="196"/>
      <c r="F44" s="196"/>
      <c r="G44" s="197"/>
    </row>
    <row r="45" spans="1:10" ht="15.75" customHeight="1" x14ac:dyDescent="0.35">
      <c r="A45" s="338"/>
      <c r="B45" s="339"/>
      <c r="C45" s="194" t="s">
        <v>231</v>
      </c>
      <c r="D45" s="193"/>
      <c r="E45" s="193"/>
      <c r="F45" s="193"/>
      <c r="G45" s="195"/>
    </row>
    <row r="46" spans="1:10" ht="15.75" customHeight="1" x14ac:dyDescent="0.35">
      <c r="A46" s="338"/>
      <c r="B46" s="339"/>
      <c r="C46" s="209" t="s">
        <v>150</v>
      </c>
      <c r="D46" s="25" t="s">
        <v>233</v>
      </c>
      <c r="E46" s="193"/>
      <c r="F46" s="193"/>
      <c r="G46" s="195"/>
    </row>
    <row r="47" spans="1:10" ht="15.75" customHeight="1" x14ac:dyDescent="0.35">
      <c r="A47" s="338"/>
      <c r="B47" s="339"/>
      <c r="C47" s="209" t="s">
        <v>150</v>
      </c>
      <c r="D47" s="25" t="s">
        <v>234</v>
      </c>
      <c r="E47" s="193"/>
      <c r="F47" s="193"/>
      <c r="G47" s="195"/>
    </row>
    <row r="48" spans="1:10" ht="15.75" customHeight="1" x14ac:dyDescent="0.35">
      <c r="A48" s="340"/>
      <c r="B48" s="341"/>
      <c r="C48" s="212" t="s">
        <v>150</v>
      </c>
      <c r="D48" s="201" t="s">
        <v>232</v>
      </c>
      <c r="E48" s="196"/>
      <c r="F48" s="196"/>
      <c r="G48" s="197"/>
    </row>
    <row r="49" spans="1:11" ht="15.75" customHeight="1" x14ac:dyDescent="0.35">
      <c r="D49" s="193"/>
      <c r="E49" s="193"/>
      <c r="F49" s="193"/>
      <c r="G49" s="193"/>
    </row>
    <row r="50" spans="1:11" ht="22.5" customHeight="1" x14ac:dyDescent="0.35">
      <c r="A50" s="356" t="s">
        <v>236</v>
      </c>
      <c r="B50" s="357"/>
      <c r="C50" s="357"/>
      <c r="D50" s="357"/>
      <c r="E50" s="357"/>
      <c r="F50" s="357"/>
      <c r="G50" s="358"/>
      <c r="K50" s="203"/>
    </row>
    <row r="51" spans="1:11" x14ac:dyDescent="0.35">
      <c r="A51" s="336" t="str">
        <f>F9</f>
        <v>93 Jam Pelajaran x 45 Menit</v>
      </c>
      <c r="B51" s="337"/>
      <c r="C51" s="328" t="s">
        <v>237</v>
      </c>
      <c r="D51" s="329"/>
      <c r="E51" s="329"/>
      <c r="F51" s="329"/>
      <c r="G51" s="330"/>
      <c r="K51" s="203"/>
    </row>
    <row r="52" spans="1:11" ht="36.75" customHeight="1" x14ac:dyDescent="0.35">
      <c r="A52" s="338"/>
      <c r="B52" s="339"/>
      <c r="C52" s="220" t="s">
        <v>109</v>
      </c>
      <c r="D52" s="331" t="s">
        <v>331</v>
      </c>
      <c r="E52" s="331"/>
      <c r="F52" s="331"/>
      <c r="G52" s="332"/>
      <c r="K52" s="203"/>
    </row>
    <row r="53" spans="1:11" ht="84" customHeight="1" x14ac:dyDescent="0.35">
      <c r="A53" s="338"/>
      <c r="B53" s="339"/>
      <c r="C53" s="220"/>
      <c r="D53" s="331" t="s">
        <v>373</v>
      </c>
      <c r="E53" s="331"/>
      <c r="F53" s="331"/>
      <c r="G53" s="332"/>
      <c r="K53" s="203"/>
    </row>
    <row r="54" spans="1:11" ht="37.5" customHeight="1" x14ac:dyDescent="0.35">
      <c r="A54" s="338"/>
      <c r="B54" s="339"/>
      <c r="C54" s="220" t="s">
        <v>111</v>
      </c>
      <c r="D54" s="331" t="str">
        <f>"murid mengerjakan asesmen diagnostik untuk mengukur pengetahuan dasar mereka tentang "&amp;J54</f>
        <v>murid mengerjakan asesmen diagnostik untuk mengukur pengetahuan dasar mereka tentang DHCP Server</v>
      </c>
      <c r="E54" s="331"/>
      <c r="F54" s="331"/>
      <c r="G54" s="332"/>
      <c r="J54" s="25" t="str">
        <f>VLOOKUP($K$2,datasm1,16,FALSE)</f>
        <v>DHCP Server</v>
      </c>
      <c r="K54" s="203"/>
    </row>
    <row r="55" spans="1:11" ht="32.25" customHeight="1" x14ac:dyDescent="0.35">
      <c r="A55" s="338"/>
      <c r="B55" s="339"/>
      <c r="C55" s="177" t="s">
        <v>112</v>
      </c>
      <c r="D55" s="331" t="s">
        <v>332</v>
      </c>
      <c r="E55" s="331"/>
      <c r="F55" s="331"/>
      <c r="G55" s="332"/>
      <c r="K55" s="203"/>
    </row>
    <row r="56" spans="1:11" ht="48" customHeight="1" x14ac:dyDescent="0.35">
      <c r="A56" s="338"/>
      <c r="B56" s="339"/>
      <c r="C56" s="177"/>
      <c r="D56" s="331" t="s">
        <v>374</v>
      </c>
      <c r="E56" s="331"/>
      <c r="F56" s="331"/>
      <c r="G56" s="332"/>
      <c r="K56" s="203"/>
    </row>
    <row r="57" spans="1:11" ht="20.25" customHeight="1" x14ac:dyDescent="0.35">
      <c r="A57" s="338"/>
      <c r="B57" s="339"/>
      <c r="C57" s="177" t="s">
        <v>114</v>
      </c>
      <c r="D57" s="331" t="s">
        <v>238</v>
      </c>
      <c r="E57" s="331"/>
      <c r="F57" s="331"/>
      <c r="G57" s="332"/>
      <c r="K57" s="203"/>
    </row>
    <row r="58" spans="1:11" ht="66" customHeight="1" x14ac:dyDescent="0.35">
      <c r="A58" s="338"/>
      <c r="B58" s="339"/>
      <c r="C58" s="177" t="s">
        <v>150</v>
      </c>
      <c r="D58" s="331" t="str">
        <f>J60</f>
        <v>"Bayangkan jika kalian adalah admin di sebuah kampus dengan 1.000 mahasiswa; apakah kalian sanggup mendatangi setiap laptop mahasiswa satu per satu hanya untuk mengetikkan alamat IP secara manual agar mereka bisa internetan?"</v>
      </c>
      <c r="E58" s="331"/>
      <c r="F58" s="331"/>
      <c r="G58" s="332"/>
      <c r="K58" s="203"/>
    </row>
    <row r="59" spans="1:11" ht="36" customHeight="1" x14ac:dyDescent="0.35">
      <c r="A59" s="338"/>
      <c r="B59" s="339"/>
      <c r="C59" s="177">
        <v>5</v>
      </c>
      <c r="D59" s="331" t="s">
        <v>333</v>
      </c>
      <c r="E59" s="331"/>
      <c r="F59" s="331"/>
      <c r="G59" s="332"/>
      <c r="K59" s="203"/>
    </row>
    <row r="60" spans="1:11" ht="31.5" customHeight="1" x14ac:dyDescent="0.35">
      <c r="A60" s="338"/>
      <c r="B60" s="339"/>
      <c r="C60" s="177" t="s">
        <v>117</v>
      </c>
      <c r="D60" s="331" t="str">
        <f>"Guru menanggapi jawaban murid dan mengaitkannya dengan materi pembelajaran "&amp;J62</f>
        <v>Guru menanggapi jawaban murid dan mengaitkannya dengan materi pembelajaran DHCP Server</v>
      </c>
      <c r="E60" s="331"/>
      <c r="F60" s="331"/>
      <c r="G60" s="332"/>
      <c r="J60" s="25" t="str">
        <f>VLOOKUP($K$2,datasm1,13,FALSE)</f>
        <v>"Bayangkan jika kalian adalah admin di sebuah kampus dengan 1.000 mahasiswa; apakah kalian sanggup mendatangi setiap laptop mahasiswa satu per satu hanya untuk mengetikkan alamat IP secara manual agar mereka bisa internetan?"</v>
      </c>
      <c r="K60" s="203"/>
    </row>
    <row r="61" spans="1:11" ht="34.5" customHeight="1" x14ac:dyDescent="0.35">
      <c r="A61" s="338"/>
      <c r="B61" s="339"/>
      <c r="C61" s="177" t="s">
        <v>119</v>
      </c>
      <c r="D61" s="331" t="s">
        <v>240</v>
      </c>
      <c r="E61" s="331"/>
      <c r="F61" s="331"/>
      <c r="G61" s="332"/>
      <c r="K61" s="203"/>
    </row>
    <row r="62" spans="1:11" ht="48.75" customHeight="1" x14ac:dyDescent="0.35">
      <c r="A62" s="338"/>
      <c r="B62" s="339"/>
      <c r="C62" s="177" t="s">
        <v>120</v>
      </c>
      <c r="D62" s="331" t="str">
        <f>"Guru menayangkan video atau animasi tentang "&amp;J62&amp;" dalam kehidupan sehari-hari."</f>
        <v>Guru menayangkan video atau animasi tentang DHCP Server dalam kehidupan sehari-hari.</v>
      </c>
      <c r="E62" s="331"/>
      <c r="F62" s="331"/>
      <c r="G62" s="332"/>
      <c r="J62" s="25" t="str">
        <f>VLOOKUP($K$2,datasm1,16,FALSE)</f>
        <v>DHCP Server</v>
      </c>
      <c r="K62" s="203"/>
    </row>
    <row r="63" spans="1:11" x14ac:dyDescent="0.35">
      <c r="A63" s="338"/>
      <c r="B63" s="339"/>
      <c r="C63" s="359" t="s">
        <v>241</v>
      </c>
      <c r="D63" s="360"/>
      <c r="E63" s="360"/>
      <c r="F63" s="360"/>
      <c r="G63" s="361"/>
      <c r="K63" s="203"/>
    </row>
    <row r="64" spans="1:11" x14ac:dyDescent="0.35">
      <c r="A64" s="338"/>
      <c r="B64" s="339"/>
      <c r="C64" s="359" t="s">
        <v>242</v>
      </c>
      <c r="D64" s="360"/>
      <c r="E64" s="360"/>
      <c r="F64" s="360"/>
      <c r="G64" s="361"/>
      <c r="K64" s="203"/>
    </row>
    <row r="65" spans="1:16" x14ac:dyDescent="0.35">
      <c r="A65" s="338"/>
      <c r="B65" s="339"/>
      <c r="C65" s="382" t="s">
        <v>362</v>
      </c>
      <c r="D65" s="383"/>
      <c r="E65" s="383"/>
      <c r="F65" s="383"/>
      <c r="G65" s="384"/>
      <c r="K65" s="203"/>
    </row>
    <row r="66" spans="1:16" ht="34.5" customHeight="1" x14ac:dyDescent="0.35">
      <c r="A66" s="338"/>
      <c r="B66" s="339"/>
      <c r="C66" s="177" t="s">
        <v>199</v>
      </c>
      <c r="D66" s="331" t="str">
        <f>"Guru akan menjelaskan materi tentang "&amp;J66</f>
        <v>Guru akan menjelaskan materi tentang DHCP Server</v>
      </c>
      <c r="E66" s="331"/>
      <c r="F66" s="331"/>
      <c r="G66" s="332"/>
      <c r="J66" s="25" t="str">
        <f>VLOOKUP($K$2,datasm1,16,FALSE)</f>
        <v>DHCP Server</v>
      </c>
      <c r="K66" s="203"/>
    </row>
    <row r="67" spans="1:16" ht="43.5" customHeight="1" x14ac:dyDescent="0.35">
      <c r="A67" s="338"/>
      <c r="B67" s="339"/>
      <c r="C67" s="177" t="s">
        <v>195</v>
      </c>
      <c r="D67" s="331" t="str">
        <f>"murid akan diberi waktu untuk membaca literatur mengenai "&amp;J67</f>
        <v>murid akan diberi waktu untuk membaca literatur mengenai DHCP Server</v>
      </c>
      <c r="E67" s="331"/>
      <c r="F67" s="331"/>
      <c r="G67" s="332"/>
      <c r="J67" s="25" t="str">
        <f>VLOOKUP($K$2,datasm1,16,FALSE)</f>
        <v>DHCP Server</v>
      </c>
      <c r="K67" s="203"/>
    </row>
    <row r="68" spans="1:16" ht="21" customHeight="1" x14ac:dyDescent="0.35">
      <c r="A68" s="338"/>
      <c r="B68" s="339"/>
      <c r="C68" s="177" t="s">
        <v>196</v>
      </c>
      <c r="D68" s="331" t="s">
        <v>334</v>
      </c>
      <c r="E68" s="331"/>
      <c r="F68" s="331"/>
      <c r="G68" s="332"/>
      <c r="K68" s="203"/>
    </row>
    <row r="69" spans="1:16" x14ac:dyDescent="0.35">
      <c r="A69" s="338"/>
      <c r="B69" s="339"/>
      <c r="C69" s="382" t="s">
        <v>364</v>
      </c>
      <c r="D69" s="383"/>
      <c r="E69" s="383"/>
      <c r="F69" s="383"/>
      <c r="G69" s="384"/>
      <c r="K69" s="203"/>
    </row>
    <row r="70" spans="1:16" ht="39.75" customHeight="1" x14ac:dyDescent="0.35">
      <c r="A70" s="338"/>
      <c r="B70" s="339"/>
      <c r="C70" s="177" t="s">
        <v>197</v>
      </c>
      <c r="D70" s="331" t="s">
        <v>365</v>
      </c>
      <c r="E70" s="331"/>
      <c r="F70" s="331"/>
      <c r="G70" s="332"/>
      <c r="K70" s="221"/>
      <c r="L70" s="222"/>
      <c r="M70" s="222"/>
      <c r="N70" s="222"/>
      <c r="O70" s="222"/>
      <c r="P70" s="222"/>
    </row>
    <row r="71" spans="1:16" ht="36" customHeight="1" x14ac:dyDescent="0.35">
      <c r="A71" s="338"/>
      <c r="B71" s="339"/>
      <c r="C71" s="177" t="s">
        <v>198</v>
      </c>
      <c r="D71" s="331" t="s">
        <v>244</v>
      </c>
      <c r="E71" s="331"/>
      <c r="F71" s="331"/>
      <c r="G71" s="332"/>
      <c r="K71" s="221"/>
      <c r="L71" s="222"/>
      <c r="M71" s="222"/>
      <c r="N71" s="222"/>
      <c r="O71" s="222"/>
      <c r="P71" s="222"/>
    </row>
    <row r="72" spans="1:16" x14ac:dyDescent="0.35">
      <c r="A72" s="338"/>
      <c r="B72" s="339"/>
      <c r="C72" s="382" t="s">
        <v>366</v>
      </c>
      <c r="D72" s="383"/>
      <c r="E72" s="383"/>
      <c r="F72" s="383"/>
      <c r="G72" s="384"/>
      <c r="K72" s="221"/>
      <c r="L72" s="222"/>
      <c r="M72" s="222"/>
      <c r="N72" s="222"/>
      <c r="O72" s="222"/>
      <c r="P72" s="222"/>
    </row>
    <row r="73" spans="1:16" ht="33.75" customHeight="1" x14ac:dyDescent="0.35">
      <c r="A73" s="338"/>
      <c r="B73" s="339"/>
      <c r="C73" s="177" t="s">
        <v>200</v>
      </c>
      <c r="D73" s="331" t="s">
        <v>245</v>
      </c>
      <c r="E73" s="331"/>
      <c r="F73" s="331"/>
      <c r="G73" s="332"/>
      <c r="K73" s="221"/>
      <c r="L73" s="222"/>
      <c r="M73" s="222"/>
      <c r="N73" s="222"/>
      <c r="O73" s="222"/>
      <c r="P73" s="222"/>
    </row>
    <row r="74" spans="1:16" x14ac:dyDescent="0.35">
      <c r="A74" s="338"/>
      <c r="B74" s="339"/>
      <c r="C74" s="328" t="s">
        <v>246</v>
      </c>
      <c r="D74" s="329"/>
      <c r="E74" s="329"/>
      <c r="F74" s="329"/>
      <c r="G74" s="330"/>
      <c r="K74" s="221"/>
      <c r="L74" s="222"/>
      <c r="M74" s="222"/>
      <c r="N74" s="222"/>
      <c r="O74" s="222"/>
      <c r="P74" s="222"/>
    </row>
    <row r="75" spans="1:16" ht="81.75" customHeight="1" x14ac:dyDescent="0.35">
      <c r="A75" s="338"/>
      <c r="B75" s="339"/>
      <c r="C75" s="199" t="s">
        <v>392</v>
      </c>
      <c r="D75" s="331" t="str">
        <f>"murid secara berkelompok akan mengamati sebuah studi kasus, seperti "&amp;J75</f>
        <v>murid secara berkelompok akan mengamati sebuah studi kasus, seperti Sebuah kafe populer mengalami masalah di mana pelanggan baru tidak bisa terhubung ke Wi-Fi karena alamat IP yang tersedia habis akibat pengaturan waktu sewa (lease time) yang terlalu lama bagi pengguna yang sudah pulang.</v>
      </c>
      <c r="E75" s="331"/>
      <c r="F75" s="331"/>
      <c r="G75" s="332"/>
      <c r="J75" s="25" t="str">
        <f>VLOOKUP($K$2,datasm1,14,FALSE)</f>
        <v>Sebuah kafe populer mengalami masalah di mana pelanggan baru tidak bisa terhubung ke Wi-Fi karena alamat IP yang tersedia habis akibat pengaturan waktu sewa (lease time) yang terlalu lama bagi pengguna yang sudah pulang.</v>
      </c>
      <c r="K75" s="221"/>
      <c r="L75" s="222"/>
      <c r="M75" s="222"/>
      <c r="N75" s="222"/>
      <c r="O75" s="222"/>
      <c r="P75" s="222"/>
    </row>
    <row r="76" spans="1:16" x14ac:dyDescent="0.35">
      <c r="A76" s="338"/>
      <c r="B76" s="339"/>
      <c r="C76" s="382" t="s">
        <v>367</v>
      </c>
      <c r="D76" s="383"/>
      <c r="E76" s="383"/>
      <c r="F76" s="383"/>
      <c r="G76" s="384"/>
      <c r="K76" s="221"/>
      <c r="L76" s="222"/>
      <c r="M76" s="222"/>
      <c r="N76" s="222"/>
      <c r="O76" s="222"/>
      <c r="P76" s="222"/>
    </row>
    <row r="77" spans="1:16" ht="72.75" customHeight="1" x14ac:dyDescent="0.35">
      <c r="A77" s="338"/>
      <c r="B77" s="339"/>
      <c r="C77" s="199">
        <v>16</v>
      </c>
      <c r="D77" s="331" t="str">
        <f>"Berdasarkan hasil pengamatan dan diskusi, setiap kelompok akan menganalisis dan menyimpulkan hasil studi kasus. murid akan berkreasi untuk menentukan bagaimana data dari studi kasus itu bisa diorganisasi secara logis dan efisien dalam "&amp;J82</f>
        <v>Berdasarkan hasil pengamatan dan diskusi, setiap kelompok akan menganalisis dan menyimpulkan hasil studi kasus. murid akan berkreasi untuk menentukan bagaimana data dari studi kasus itu bisa diorganisasi secara logis dan efisien dalam DHCP Server</v>
      </c>
      <c r="E77" s="331"/>
      <c r="F77" s="331"/>
      <c r="G77" s="332"/>
      <c r="K77" s="221"/>
      <c r="L77" s="222"/>
      <c r="M77" s="222"/>
      <c r="N77" s="222"/>
      <c r="O77" s="222"/>
      <c r="P77" s="222"/>
    </row>
    <row r="78" spans="1:16" ht="38.25" customHeight="1" x14ac:dyDescent="0.35">
      <c r="A78" s="338"/>
      <c r="B78" s="339"/>
      <c r="C78" s="199">
        <v>17</v>
      </c>
      <c r="D78" s="331" t="s">
        <v>368</v>
      </c>
      <c r="E78" s="331"/>
      <c r="F78" s="331"/>
      <c r="G78" s="332"/>
      <c r="K78" s="221"/>
      <c r="L78" s="222"/>
      <c r="M78" s="222"/>
      <c r="N78" s="222"/>
      <c r="O78" s="222"/>
      <c r="P78" s="222"/>
    </row>
    <row r="79" spans="1:16" ht="18.75" customHeight="1" x14ac:dyDescent="0.35">
      <c r="A79" s="338"/>
      <c r="B79" s="339"/>
      <c r="C79" s="359" t="s">
        <v>248</v>
      </c>
      <c r="D79" s="360"/>
      <c r="E79" s="360"/>
      <c r="F79" s="360"/>
      <c r="G79" s="361"/>
      <c r="K79" s="221"/>
      <c r="L79" s="222"/>
      <c r="M79" s="222"/>
      <c r="N79" s="222"/>
      <c r="O79" s="222"/>
      <c r="P79" s="222"/>
    </row>
    <row r="80" spans="1:16" ht="18.75" customHeight="1" x14ac:dyDescent="0.35">
      <c r="A80" s="338"/>
      <c r="B80" s="339"/>
      <c r="C80" s="382" t="s">
        <v>369</v>
      </c>
      <c r="D80" s="383"/>
      <c r="E80" s="383"/>
      <c r="F80" s="383"/>
      <c r="G80" s="384"/>
      <c r="K80" s="221"/>
      <c r="L80" s="222"/>
      <c r="M80" s="222"/>
      <c r="N80" s="222"/>
      <c r="O80" s="222"/>
      <c r="P80" s="222"/>
    </row>
    <row r="81" spans="1:16" ht="19.5" customHeight="1" x14ac:dyDescent="0.35">
      <c r="A81" s="338"/>
      <c r="B81" s="339"/>
      <c r="C81" s="199" t="s">
        <v>398</v>
      </c>
      <c r="D81" s="364" t="s">
        <v>249</v>
      </c>
      <c r="E81" s="364"/>
      <c r="F81" s="364"/>
      <c r="G81" s="365"/>
      <c r="K81" s="221"/>
      <c r="L81" s="222"/>
      <c r="M81" s="222"/>
      <c r="N81" s="222"/>
      <c r="O81" s="222"/>
      <c r="P81" s="222"/>
    </row>
    <row r="82" spans="1:16" ht="33" customHeight="1" x14ac:dyDescent="0.35">
      <c r="A82" s="338"/>
      <c r="B82" s="339"/>
      <c r="C82" s="200" t="s">
        <v>150</v>
      </c>
      <c r="D82" s="362" t="str">
        <f>"murid membuat catatan refleksi tentang hasil pembelajaran, khususnya mengenai "&amp;J82</f>
        <v>murid membuat catatan refleksi tentang hasil pembelajaran, khususnya mengenai DHCP Server</v>
      </c>
      <c r="E82" s="362"/>
      <c r="F82" s="362"/>
      <c r="G82" s="363"/>
      <c r="J82" s="25" t="str">
        <f>VLOOKUP($K$2,datasm1,16,FALSE)</f>
        <v>DHCP Server</v>
      </c>
      <c r="K82" s="221"/>
      <c r="L82" s="222"/>
      <c r="M82" s="222"/>
      <c r="N82" s="222"/>
      <c r="O82" s="222"/>
      <c r="P82" s="222"/>
    </row>
    <row r="83" spans="1:16" ht="36.75" customHeight="1" x14ac:dyDescent="0.35">
      <c r="A83" s="338"/>
      <c r="B83" s="339"/>
      <c r="C83" s="200" t="s">
        <v>150</v>
      </c>
      <c r="D83" s="362" t="s">
        <v>335</v>
      </c>
      <c r="E83" s="362"/>
      <c r="F83" s="362"/>
      <c r="G83" s="363"/>
      <c r="K83" s="221"/>
      <c r="L83" s="222"/>
      <c r="M83" s="222"/>
      <c r="N83" s="222"/>
      <c r="O83" s="222"/>
      <c r="P83" s="222"/>
    </row>
    <row r="84" spans="1:16" ht="19.5" customHeight="1" x14ac:dyDescent="0.35">
      <c r="A84" s="338"/>
      <c r="B84" s="339"/>
      <c r="C84" s="199">
        <v>19</v>
      </c>
      <c r="D84" s="364" t="s">
        <v>250</v>
      </c>
      <c r="E84" s="364"/>
      <c r="F84" s="364"/>
      <c r="G84" s="365"/>
      <c r="K84" s="221"/>
      <c r="L84" s="222"/>
      <c r="M84" s="222"/>
      <c r="N84" s="222"/>
      <c r="O84" s="222"/>
      <c r="P84" s="222"/>
    </row>
    <row r="85" spans="1:16" ht="36" customHeight="1" x14ac:dyDescent="0.35">
      <c r="A85" s="338"/>
      <c r="B85" s="339"/>
      <c r="C85" s="200" t="s">
        <v>150</v>
      </c>
      <c r="D85" s="362" t="s">
        <v>406</v>
      </c>
      <c r="E85" s="362"/>
      <c r="F85" s="362"/>
      <c r="G85" s="363"/>
      <c r="K85" s="221"/>
      <c r="L85" s="222"/>
      <c r="M85" s="222"/>
      <c r="N85" s="222"/>
      <c r="O85" s="222"/>
      <c r="P85" s="222"/>
    </row>
    <row r="86" spans="1:16" ht="37.5" customHeight="1" x14ac:dyDescent="0.35">
      <c r="A86" s="338"/>
      <c r="B86" s="339"/>
      <c r="C86" s="200" t="s">
        <v>150</v>
      </c>
      <c r="D86" s="362" t="s">
        <v>337</v>
      </c>
      <c r="E86" s="362"/>
      <c r="F86" s="362"/>
      <c r="G86" s="363"/>
      <c r="K86" s="221"/>
      <c r="L86" s="222"/>
      <c r="M86" s="222"/>
      <c r="N86" s="222"/>
      <c r="O86" s="222"/>
      <c r="P86" s="222"/>
    </row>
    <row r="87" spans="1:16" x14ac:dyDescent="0.35">
      <c r="A87" s="338"/>
      <c r="B87" s="339"/>
      <c r="C87" s="371" t="s">
        <v>253</v>
      </c>
      <c r="D87" s="372"/>
      <c r="E87" s="372"/>
      <c r="F87" s="372"/>
      <c r="G87" s="373"/>
      <c r="K87" s="221"/>
      <c r="L87" s="222"/>
      <c r="M87" s="222"/>
      <c r="N87" s="222"/>
      <c r="O87" s="222"/>
      <c r="P87" s="222"/>
    </row>
    <row r="88" spans="1:16" ht="37.5" customHeight="1" x14ac:dyDescent="0.35">
      <c r="A88" s="338"/>
      <c r="B88" s="339"/>
      <c r="C88" s="177" t="s">
        <v>399</v>
      </c>
      <c r="D88" s="331" t="s">
        <v>251</v>
      </c>
      <c r="E88" s="331"/>
      <c r="F88" s="331"/>
      <c r="G88" s="332"/>
      <c r="K88" s="222"/>
      <c r="L88" s="222"/>
      <c r="M88" s="222"/>
      <c r="N88" s="222"/>
      <c r="O88" s="222"/>
      <c r="P88" s="222"/>
    </row>
    <row r="89" spans="1:16" ht="33" customHeight="1" x14ac:dyDescent="0.35">
      <c r="A89" s="338"/>
      <c r="B89" s="339"/>
      <c r="C89" s="177" t="s">
        <v>400</v>
      </c>
      <c r="D89" s="331" t="s">
        <v>252</v>
      </c>
      <c r="E89" s="331"/>
      <c r="F89" s="331"/>
      <c r="G89" s="332"/>
      <c r="K89" s="222"/>
      <c r="L89" s="222"/>
      <c r="M89" s="222"/>
      <c r="N89" s="222"/>
      <c r="O89" s="222"/>
      <c r="P89" s="222"/>
    </row>
    <row r="90" spans="1:16" ht="33" customHeight="1" x14ac:dyDescent="0.35">
      <c r="A90" s="338"/>
      <c r="B90" s="339"/>
      <c r="C90" s="177" t="s">
        <v>401</v>
      </c>
      <c r="D90" s="331" t="s">
        <v>194</v>
      </c>
      <c r="E90" s="331"/>
      <c r="F90" s="331"/>
      <c r="G90" s="332"/>
      <c r="K90" s="222"/>
      <c r="L90" s="222"/>
      <c r="M90" s="222"/>
      <c r="N90" s="222"/>
      <c r="O90" s="222"/>
      <c r="P90" s="222"/>
    </row>
    <row r="91" spans="1:16" ht="64.5" customHeight="1" x14ac:dyDescent="0.35">
      <c r="A91" s="340"/>
      <c r="B91" s="341"/>
      <c r="C91" s="177" t="s">
        <v>402</v>
      </c>
      <c r="D91" s="331" t="s">
        <v>375</v>
      </c>
      <c r="E91" s="331"/>
      <c r="F91" s="331"/>
      <c r="G91" s="332"/>
      <c r="K91" s="222"/>
      <c r="L91" s="222"/>
      <c r="M91" s="222"/>
      <c r="N91" s="222"/>
      <c r="O91" s="222"/>
      <c r="P91" s="222"/>
    </row>
    <row r="92" spans="1:16" ht="15.75" customHeight="1" x14ac:dyDescent="0.35">
      <c r="M92" s="222"/>
    </row>
    <row r="93" spans="1:16" ht="30.75" customHeight="1" x14ac:dyDescent="0.35">
      <c r="A93" s="366" t="s">
        <v>260</v>
      </c>
      <c r="B93" s="367"/>
      <c r="C93" s="368" t="s">
        <v>254</v>
      </c>
      <c r="D93" s="369"/>
      <c r="E93" s="228"/>
      <c r="F93" s="363" t="s">
        <v>257</v>
      </c>
      <c r="G93" s="370"/>
    </row>
    <row r="94" spans="1:16" ht="30.75" customHeight="1" x14ac:dyDescent="0.35">
      <c r="A94" s="367"/>
      <c r="B94" s="367"/>
      <c r="C94" s="368" t="s">
        <v>256</v>
      </c>
      <c r="D94" s="369"/>
      <c r="E94" s="228"/>
      <c r="F94" s="363" t="s">
        <v>258</v>
      </c>
      <c r="G94" s="370"/>
    </row>
    <row r="95" spans="1:16" ht="30.75" customHeight="1" x14ac:dyDescent="0.35">
      <c r="A95" s="367"/>
      <c r="B95" s="367"/>
      <c r="C95" s="368" t="s">
        <v>255</v>
      </c>
      <c r="D95" s="369"/>
      <c r="E95" s="228"/>
      <c r="F95" s="363" t="s">
        <v>259</v>
      </c>
      <c r="G95" s="370"/>
    </row>
    <row r="99" spans="2:14" x14ac:dyDescent="0.35">
      <c r="B99" s="25" t="s">
        <v>153</v>
      </c>
      <c r="F99" s="25" t="str">
        <f>DATA!C6&amp;", "&amp;DATA!C17</f>
        <v>Narmada, 13 Juli 2026</v>
      </c>
    </row>
    <row r="100" spans="2:14" x14ac:dyDescent="0.35">
      <c r="B100" s="25" t="str">
        <f>IF(DATA!C16&lt;&gt;"",DATA!C16&amp;" ","")&amp;"Kepala "&amp;DATA!C5</f>
        <v>Kepala SMKN 1 Narmada</v>
      </c>
      <c r="F100" s="25" t="s">
        <v>49</v>
      </c>
    </row>
    <row r="105" spans="2:14" x14ac:dyDescent="0.35">
      <c r="B105" s="223" t="str">
        <f>DATA!C14</f>
        <v>Ridhan Hadi, S.Pd., M.Pd.</v>
      </c>
      <c r="F105" s="223" t="str">
        <f>DATA!C12</f>
        <v>Candra Rusmana</v>
      </c>
    </row>
    <row r="106" spans="2:14" x14ac:dyDescent="0.35">
      <c r="B106" s="25" t="str">
        <f>"NIP. "&amp;DATA!C15</f>
        <v>NIP. 19830603 201001 1 016</v>
      </c>
      <c r="F106" s="25" t="str">
        <f>"NIP. "&amp;DATA!C13</f>
        <v>NIP. 199001022023211000</v>
      </c>
    </row>
    <row r="109" spans="2:14" x14ac:dyDescent="0.35">
      <c r="N109" s="25" t="s">
        <v>154</v>
      </c>
    </row>
  </sheetData>
  <sheetProtection algorithmName="SHA-512" hashValue="lHY3ZSbZm3NgA53NDcJrGkvrBjv3Wk2t9BTe0hNkej+8eJQUT9ka/29FQzKWMBI9HXljV1uGmNZBgyOVQMFzEw==" saltValue="c4G6rU4gFtMBmpJZq+zi2Q==" spinCount="100000" sheet="1" selectLockedCells="1" autoFilter="0"/>
  <autoFilter ref="H10:H48" xr:uid="{00000000-0001-0000-1400-000000000000}">
    <filterColumn colId="0">
      <filters blank="1">
        <filter val="Show"/>
      </filters>
    </filterColumn>
  </autoFilter>
  <mergeCells count="69">
    <mergeCell ref="D67:G67"/>
    <mergeCell ref="D68:G68"/>
    <mergeCell ref="C69:G69"/>
    <mergeCell ref="D70:G70"/>
    <mergeCell ref="D60:G60"/>
    <mergeCell ref="D90:G90"/>
    <mergeCell ref="D91:G91"/>
    <mergeCell ref="A93:B95"/>
    <mergeCell ref="C93:D93"/>
    <mergeCell ref="F93:G93"/>
    <mergeCell ref="C94:D94"/>
    <mergeCell ref="F94:G94"/>
    <mergeCell ref="C95:D95"/>
    <mergeCell ref="F95:G95"/>
    <mergeCell ref="A51:B91"/>
    <mergeCell ref="C51:G51"/>
    <mergeCell ref="D52:G52"/>
    <mergeCell ref="D53:G53"/>
    <mergeCell ref="D54:G54"/>
    <mergeCell ref="C72:G72"/>
    <mergeCell ref="D78:G78"/>
    <mergeCell ref="D85:G85"/>
    <mergeCell ref="D86:G86"/>
    <mergeCell ref="C87:G87"/>
    <mergeCell ref="D88:G88"/>
    <mergeCell ref="D89:G89"/>
    <mergeCell ref="D81:G81"/>
    <mergeCell ref="D82:G82"/>
    <mergeCell ref="D83:G83"/>
    <mergeCell ref="D84:G84"/>
    <mergeCell ref="D71:G71"/>
    <mergeCell ref="D73:G73"/>
    <mergeCell ref="C74:G74"/>
    <mergeCell ref="D75:G75"/>
    <mergeCell ref="C76:G76"/>
    <mergeCell ref="C80:G80"/>
    <mergeCell ref="D77:G77"/>
    <mergeCell ref="C79:G79"/>
    <mergeCell ref="D61:G61"/>
    <mergeCell ref="D62:G62"/>
    <mergeCell ref="C63:G63"/>
    <mergeCell ref="C64:G64"/>
    <mergeCell ref="D66:G66"/>
    <mergeCell ref="C65:G65"/>
    <mergeCell ref="D55:G55"/>
    <mergeCell ref="D56:G56"/>
    <mergeCell ref="D57:G57"/>
    <mergeCell ref="D58:G58"/>
    <mergeCell ref="D59:G59"/>
    <mergeCell ref="D32:G33"/>
    <mergeCell ref="D38:G39"/>
    <mergeCell ref="D41:G42"/>
    <mergeCell ref="D43:G43"/>
    <mergeCell ref="A50:G50"/>
    <mergeCell ref="A22:B48"/>
    <mergeCell ref="D23:G26"/>
    <mergeCell ref="D28:G28"/>
    <mergeCell ref="D29:G29"/>
    <mergeCell ref="D30:G30"/>
    <mergeCell ref="K1:Q1"/>
    <mergeCell ref="A2:G2"/>
    <mergeCell ref="A3:G3"/>
    <mergeCell ref="F8:G8"/>
    <mergeCell ref="A12:B20"/>
    <mergeCell ref="I7:O7"/>
    <mergeCell ref="I8:O8"/>
    <mergeCell ref="I9:O9"/>
    <mergeCell ref="I10:O10"/>
    <mergeCell ref="I11:O11"/>
  </mergeCells>
  <pageMargins left="0.70866141732283472" right="0.70866141732283472" top="0.74803149606299213" bottom="0.74803149606299213" header="0.31496062992125984" footer="0.31496062992125984"/>
  <pageSetup paperSize="9" orientation="portrait" r:id="rId1"/>
  <headerFooter>
    <oddFooter>&amp;C&amp;"-,Italic"&amp;8Created by Gde Ari K. SKanada @2026</oddFooter>
  </headerFooter>
  <rowBreaks count="1" manualBreakCount="1">
    <brk id="33"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3340-8A16-4691-B087-3A2006C10844}">
  <dimension ref="A1:Q109"/>
  <sheetViews>
    <sheetView zoomScaleNormal="100" zoomScaleSheetLayoutView="120" workbookViewId="0">
      <selection activeCell="I1" sqref="I1"/>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11.54296875" style="25" hidden="1" customWidth="1"/>
    <col min="11" max="17" width="9.1796875" style="25" customWidth="1"/>
    <col min="18" max="16384" width="9.1796875" style="25"/>
  </cols>
  <sheetData>
    <row r="1" spans="1:17" ht="73.5" customHeight="1" x14ac:dyDescent="0.35">
      <c r="H1" s="149" t="s">
        <v>176</v>
      </c>
      <c r="I1" s="202">
        <v>1</v>
      </c>
      <c r="K1" s="333" t="s">
        <v>267</v>
      </c>
      <c r="L1" s="333"/>
      <c r="M1" s="333"/>
      <c r="N1" s="333"/>
      <c r="O1" s="333"/>
      <c r="P1" s="333"/>
      <c r="Q1" s="333"/>
    </row>
    <row r="2" spans="1:17" x14ac:dyDescent="0.35">
      <c r="A2" s="334" t="s">
        <v>210</v>
      </c>
      <c r="B2" s="334"/>
      <c r="C2" s="334"/>
      <c r="D2" s="334"/>
      <c r="E2" s="334"/>
      <c r="F2" s="334"/>
      <c r="G2" s="334"/>
      <c r="H2" s="103"/>
      <c r="K2" s="203" t="str">
        <f>I1&amp;"a"</f>
        <v>1a</v>
      </c>
    </row>
    <row r="3" spans="1:17" x14ac:dyDescent="0.35">
      <c r="A3" s="334" t="s">
        <v>211</v>
      </c>
      <c r="B3" s="334"/>
      <c r="C3" s="334"/>
      <c r="D3" s="334"/>
      <c r="E3" s="334"/>
      <c r="F3" s="334"/>
      <c r="G3" s="334"/>
      <c r="H3" s="103"/>
      <c r="K3" s="203" t="str">
        <f>I1&amp;"b"</f>
        <v>1b</v>
      </c>
    </row>
    <row r="4" spans="1:17" x14ac:dyDescent="0.35">
      <c r="H4" s="103"/>
      <c r="K4" s="142"/>
    </row>
    <row r="5" spans="1:17" x14ac:dyDescent="0.35">
      <c r="C5" s="25" t="s">
        <v>54</v>
      </c>
      <c r="E5" s="149" t="s">
        <v>86</v>
      </c>
      <c r="F5" s="25" t="str">
        <f>DATA!C5</f>
        <v>SMKN 1 Narmada</v>
      </c>
      <c r="H5" s="103"/>
    </row>
    <row r="6" spans="1:17" x14ac:dyDescent="0.35">
      <c r="C6" s="25" t="s">
        <v>53</v>
      </c>
      <c r="E6" s="149" t="s">
        <v>86</v>
      </c>
      <c r="F6" s="25" t="str">
        <f>DATA!C10</f>
        <v>Kometensi Keahlian Rekayasa Perangkat Lunak</v>
      </c>
      <c r="H6" s="103" t="s">
        <v>386</v>
      </c>
    </row>
    <row r="7" spans="1:17" x14ac:dyDescent="0.35">
      <c r="C7" s="25" t="s">
        <v>151</v>
      </c>
      <c r="E7" s="149" t="s">
        <v>86</v>
      </c>
      <c r="F7" s="25" t="str">
        <f>DATA!C11</f>
        <v>XI RPL</v>
      </c>
      <c r="H7" s="103" t="s">
        <v>324</v>
      </c>
      <c r="I7" s="501" t="s">
        <v>404</v>
      </c>
      <c r="J7" s="501"/>
      <c r="K7" s="501"/>
      <c r="L7" s="501"/>
      <c r="M7" s="501"/>
      <c r="N7" s="501"/>
      <c r="O7" s="501"/>
    </row>
    <row r="8" spans="1:17" ht="45" customHeight="1" x14ac:dyDescent="0.35">
      <c r="C8" s="204" t="s">
        <v>152</v>
      </c>
      <c r="E8" s="205" t="s">
        <v>86</v>
      </c>
      <c r="F8" s="335" t="str">
        <f>VLOOKUP($K$2,datasm2,16,FALSE)</f>
        <v>Mail Server</v>
      </c>
      <c r="G8" s="335"/>
      <c r="I8" s="501" t="s">
        <v>189</v>
      </c>
      <c r="J8" s="501"/>
      <c r="K8" s="501"/>
      <c r="L8" s="501"/>
      <c r="M8" s="501"/>
      <c r="N8" s="501"/>
      <c r="O8" s="501"/>
    </row>
    <row r="9" spans="1:17" x14ac:dyDescent="0.35">
      <c r="C9" s="25" t="s">
        <v>58</v>
      </c>
      <c r="E9" s="149" t="s">
        <v>86</v>
      </c>
      <c r="F9" s="25" t="str">
        <f>VLOOKUP($K$2,datasm2,18,FALSE)&amp;" Jam Pelajaran x "&amp;DATA!C20&amp; " Menit"</f>
        <v>111 Jam Pelajaran x 45 Menit</v>
      </c>
      <c r="I9" s="501" t="s">
        <v>190</v>
      </c>
      <c r="J9" s="501"/>
      <c r="K9" s="501"/>
      <c r="L9" s="501"/>
      <c r="M9" s="501"/>
      <c r="N9" s="501"/>
      <c r="O9" s="501"/>
    </row>
    <row r="10" spans="1:17" x14ac:dyDescent="0.35">
      <c r="E10" s="149"/>
      <c r="F10" s="25" t="str">
        <f>VLOOKUP($K$2,datasm2,19,FALSE)&amp;" X Pertemuan"</f>
        <v>16 X Pertemuan</v>
      </c>
      <c r="H10" s="203" t="s">
        <v>324</v>
      </c>
      <c r="I10" s="501" t="s">
        <v>191</v>
      </c>
      <c r="J10" s="501"/>
      <c r="K10" s="501"/>
      <c r="L10" s="501"/>
      <c r="M10" s="501"/>
      <c r="N10" s="501"/>
      <c r="O10" s="501"/>
    </row>
    <row r="11" spans="1:17" x14ac:dyDescent="0.35">
      <c r="E11" s="149"/>
      <c r="H11" s="203" t="s">
        <v>324</v>
      </c>
      <c r="I11" s="501" t="s">
        <v>193</v>
      </c>
      <c r="J11" s="501"/>
      <c r="K11" s="501"/>
      <c r="L11" s="501"/>
      <c r="M11" s="501"/>
      <c r="N11" s="501"/>
      <c r="O11" s="501"/>
    </row>
    <row r="12" spans="1:17" x14ac:dyDescent="0.35">
      <c r="A12" s="336" t="s">
        <v>206</v>
      </c>
      <c r="B12" s="337"/>
      <c r="C12" s="206" t="s">
        <v>207</v>
      </c>
      <c r="D12" s="198"/>
      <c r="E12" s="207"/>
      <c r="F12" s="198"/>
      <c r="G12" s="208"/>
      <c r="H12" s="203" t="s">
        <v>324</v>
      </c>
    </row>
    <row r="13" spans="1:17" x14ac:dyDescent="0.35">
      <c r="A13" s="338"/>
      <c r="B13" s="339"/>
      <c r="C13" s="209" t="str">
        <f>IF(D13&lt;&gt;"","-","")</f>
        <v>-</v>
      </c>
      <c r="D13" s="210" t="str">
        <f>K13</f>
        <v>Keimanan dan ketakwaan</v>
      </c>
      <c r="E13" s="149"/>
      <c r="G13" s="211"/>
      <c r="H13" s="203" t="str">
        <f>IF(K13="","Hide","Show")</f>
        <v>Show</v>
      </c>
      <c r="I13" s="203"/>
      <c r="J13" s="203">
        <f>VLOOKUP($K$2,whehe2,2,FALSE)</f>
        <v>1</v>
      </c>
      <c r="K13" s="203" t="str">
        <f>IF(J13=1,DATA!U23,"")</f>
        <v>Keimanan dan ketakwaan</v>
      </c>
      <c r="L13" s="203"/>
      <c r="M13" s="203"/>
    </row>
    <row r="14" spans="1:17" x14ac:dyDescent="0.35">
      <c r="A14" s="338"/>
      <c r="B14" s="339"/>
      <c r="C14" s="209" t="str">
        <f>IF(D14&lt;&gt;"","-","")</f>
        <v>-</v>
      </c>
      <c r="D14" s="210" t="str">
        <f t="shared" ref="D14:D20" si="0">K14</f>
        <v>Kewargaan</v>
      </c>
      <c r="E14" s="149"/>
      <c r="G14" s="211"/>
      <c r="H14" s="203" t="str">
        <f t="shared" ref="H14:H20" si="1">IF(K14="","Hide","Show")</f>
        <v>Show</v>
      </c>
      <c r="I14" s="203"/>
      <c r="J14" s="203">
        <f>VLOOKUP($K$2,whehe2,3,FALSE)</f>
        <v>1</v>
      </c>
      <c r="K14" s="203" t="str">
        <f>IF(J14=1,DATA!V23,"")</f>
        <v>Kewargaan</v>
      </c>
      <c r="L14" s="203"/>
      <c r="M14" s="203"/>
    </row>
    <row r="15" spans="1:17" x14ac:dyDescent="0.35">
      <c r="A15" s="338"/>
      <c r="B15" s="339"/>
      <c r="C15" s="209" t="str">
        <f t="shared" ref="C15:C20" si="2">IF(D15&lt;&gt;"","-","")</f>
        <v>-</v>
      </c>
      <c r="D15" s="210" t="str">
        <f t="shared" si="0"/>
        <v>Penalaran kritis</v>
      </c>
      <c r="E15" s="149"/>
      <c r="G15" s="211"/>
      <c r="H15" s="203" t="str">
        <f t="shared" si="1"/>
        <v>Show</v>
      </c>
      <c r="I15" s="203"/>
      <c r="J15" s="203">
        <f>VLOOKUP($K$2,whehe2,4,FALSE)</f>
        <v>1</v>
      </c>
      <c r="K15" s="203" t="str">
        <f>IF(J15=1,DATA!W23,"")</f>
        <v>Penalaran kritis</v>
      </c>
      <c r="L15" s="203"/>
      <c r="M15" s="203"/>
    </row>
    <row r="16" spans="1:17" x14ac:dyDescent="0.35">
      <c r="A16" s="338"/>
      <c r="B16" s="339"/>
      <c r="C16" s="209" t="str">
        <f t="shared" si="2"/>
        <v>-</v>
      </c>
      <c r="D16" s="210" t="str">
        <f t="shared" si="0"/>
        <v>Kreativitas</v>
      </c>
      <c r="E16" s="149"/>
      <c r="G16" s="211"/>
      <c r="H16" s="203" t="str">
        <f t="shared" si="1"/>
        <v>Show</v>
      </c>
      <c r="I16" s="203"/>
      <c r="J16" s="203">
        <f>VLOOKUP($K$2,whehe2,5,FALSE)</f>
        <v>1</v>
      </c>
      <c r="K16" s="203" t="str">
        <f>IF(J16=1,DATA!X23,"")</f>
        <v>Kreativitas</v>
      </c>
      <c r="L16" s="203"/>
      <c r="M16" s="203"/>
    </row>
    <row r="17" spans="1:13" x14ac:dyDescent="0.35">
      <c r="A17" s="338"/>
      <c r="B17" s="339"/>
      <c r="C17" s="209" t="str">
        <f t="shared" si="2"/>
        <v>-</v>
      </c>
      <c r="D17" s="210" t="str">
        <f t="shared" si="0"/>
        <v>Kolaborasi</v>
      </c>
      <c r="E17" s="149"/>
      <c r="G17" s="211"/>
      <c r="H17" s="203" t="str">
        <f t="shared" si="1"/>
        <v>Show</v>
      </c>
      <c r="I17" s="203"/>
      <c r="J17" s="203">
        <f>VLOOKUP($K$2,whehe2,6,FALSE)</f>
        <v>1</v>
      </c>
      <c r="K17" s="203" t="str">
        <f>IF(J17=1,DATA!Y23,"")</f>
        <v>Kolaborasi</v>
      </c>
      <c r="L17" s="203"/>
      <c r="M17" s="203"/>
    </row>
    <row r="18" spans="1:13" x14ac:dyDescent="0.35">
      <c r="A18" s="338"/>
      <c r="B18" s="339"/>
      <c r="C18" s="209" t="str">
        <f t="shared" si="2"/>
        <v/>
      </c>
      <c r="D18" s="210" t="str">
        <f t="shared" si="0"/>
        <v/>
      </c>
      <c r="E18" s="149"/>
      <c r="G18" s="211"/>
      <c r="H18" s="203" t="str">
        <f t="shared" si="1"/>
        <v>Hide</v>
      </c>
      <c r="I18" s="203"/>
      <c r="J18" s="203">
        <f>VLOOKUP($K$2,whehe2,7,FALSE)</f>
        <v>0</v>
      </c>
      <c r="K18" s="203" t="str">
        <f>IF(J18=1,DATA!Z23,"")</f>
        <v/>
      </c>
      <c r="L18" s="203"/>
      <c r="M18" s="203"/>
    </row>
    <row r="19" spans="1:13" x14ac:dyDescent="0.35">
      <c r="A19" s="338"/>
      <c r="B19" s="339"/>
      <c r="C19" s="209" t="str">
        <f t="shared" si="2"/>
        <v/>
      </c>
      <c r="D19" s="210" t="str">
        <f t="shared" si="0"/>
        <v/>
      </c>
      <c r="E19" s="149"/>
      <c r="G19" s="211"/>
      <c r="H19" s="203" t="str">
        <f t="shared" si="1"/>
        <v>Hide</v>
      </c>
      <c r="J19" s="25">
        <f>VLOOKUP($K$2,whehe2,8,FALSE)</f>
        <v>0</v>
      </c>
      <c r="K19" s="25" t="str">
        <f>IF(J19=1,DATA!AA23,"")</f>
        <v/>
      </c>
    </row>
    <row r="20" spans="1:13" x14ac:dyDescent="0.35">
      <c r="A20" s="340"/>
      <c r="B20" s="341"/>
      <c r="C20" s="212" t="str">
        <f t="shared" si="2"/>
        <v/>
      </c>
      <c r="D20" s="210" t="str">
        <f t="shared" si="0"/>
        <v/>
      </c>
      <c r="E20" s="214"/>
      <c r="F20" s="201"/>
      <c r="G20" s="215"/>
      <c r="H20" s="203" t="str">
        <f t="shared" si="1"/>
        <v>Hide</v>
      </c>
      <c r="J20" s="25">
        <f>VLOOKUP($K$2,whehe2,9,FALSE)</f>
        <v>0</v>
      </c>
      <c r="K20" s="25" t="str">
        <f>IF(J20=1,DATA!AB23,"")</f>
        <v/>
      </c>
    </row>
    <row r="21" spans="1:13" x14ac:dyDescent="0.35">
      <c r="A21" s="224"/>
      <c r="B21" s="224"/>
      <c r="C21" s="225"/>
      <c r="D21" s="226"/>
      <c r="E21" s="227"/>
      <c r="F21" s="225"/>
      <c r="G21" s="225"/>
      <c r="H21" s="203" t="s">
        <v>324</v>
      </c>
    </row>
    <row r="22" spans="1:13" x14ac:dyDescent="0.35">
      <c r="A22" s="336" t="s">
        <v>235</v>
      </c>
      <c r="B22" s="337"/>
      <c r="C22" s="216" t="s">
        <v>209</v>
      </c>
      <c r="D22" s="198"/>
      <c r="E22" s="207"/>
      <c r="F22" s="198"/>
      <c r="G22" s="208"/>
      <c r="H22" s="203" t="s">
        <v>324</v>
      </c>
    </row>
    <row r="23" spans="1:13" ht="15.75" customHeight="1" x14ac:dyDescent="0.35">
      <c r="A23" s="338"/>
      <c r="B23" s="339"/>
      <c r="C23" s="209"/>
      <c r="D23"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3" s="342"/>
      <c r="F23" s="342"/>
      <c r="G23" s="343"/>
      <c r="H23" s="203" t="s">
        <v>324</v>
      </c>
    </row>
    <row r="24" spans="1:13" x14ac:dyDescent="0.35">
      <c r="A24" s="338"/>
      <c r="B24" s="339"/>
      <c r="C24" s="209"/>
      <c r="D24" s="342"/>
      <c r="E24" s="342"/>
      <c r="F24" s="342"/>
      <c r="G24" s="343"/>
      <c r="H24" s="203" t="s">
        <v>324</v>
      </c>
    </row>
    <row r="25" spans="1:13" x14ac:dyDescent="0.35">
      <c r="A25" s="338"/>
      <c r="B25" s="339"/>
      <c r="C25" s="209"/>
      <c r="D25" s="342"/>
      <c r="E25" s="342"/>
      <c r="F25" s="342"/>
      <c r="G25" s="343"/>
      <c r="H25" s="203" t="s">
        <v>324</v>
      </c>
    </row>
    <row r="26" spans="1:13" ht="36" customHeight="1" x14ac:dyDescent="0.35">
      <c r="A26" s="338"/>
      <c r="B26" s="339"/>
      <c r="C26" s="212"/>
      <c r="D26" s="344"/>
      <c r="E26" s="344"/>
      <c r="F26" s="344"/>
      <c r="G26" s="345"/>
      <c r="H26" s="203" t="s">
        <v>324</v>
      </c>
    </row>
    <row r="27" spans="1:13" x14ac:dyDescent="0.35">
      <c r="A27" s="338"/>
      <c r="B27" s="339"/>
      <c r="C27" s="206" t="s">
        <v>212</v>
      </c>
      <c r="D27" s="217"/>
      <c r="E27" s="207"/>
      <c r="F27" s="198"/>
      <c r="G27" s="208"/>
      <c r="H27" s="203" t="s">
        <v>324</v>
      </c>
    </row>
    <row r="28" spans="1:13" ht="48" customHeight="1" x14ac:dyDescent="0.35">
      <c r="A28" s="338"/>
      <c r="B28" s="339"/>
      <c r="C28" s="218" t="str">
        <f>IF(D28&lt;&gt;"","-","")</f>
        <v>-</v>
      </c>
      <c r="D28" s="342" t="str">
        <f>J28&amp;" : "&amp;J29</f>
        <v>Matematika : Menerapkan konsep logika himpunan dan operasi relasional untuk memahami cara pengambilan data yang efisien melalui perintah query pada tabel-tabel yang saling terhubung.</v>
      </c>
      <c r="E28" s="342"/>
      <c r="F28" s="342"/>
      <c r="G28" s="343"/>
      <c r="H28" s="203" t="str">
        <f>IF(J28="","Hide","Show")</f>
        <v>Show</v>
      </c>
      <c r="J28" s="192" t="str">
        <f>VLOOKUP($K$2,datasm2,6,FALSE)</f>
        <v>Matematika</v>
      </c>
    </row>
    <row r="29" spans="1:13" ht="47.25" customHeight="1" x14ac:dyDescent="0.35">
      <c r="A29" s="338"/>
      <c r="B29" s="339"/>
      <c r="C29" s="218" t="str">
        <f t="shared" ref="C29" si="3">IF(D29&lt;&gt;"","-","")</f>
        <v>-</v>
      </c>
      <c r="D29" s="342" t="str">
        <f>J30&amp;" : "&amp;J31</f>
        <v>Bahasa Indonesia : Menyusun teks laporan hasil evaluasi performa database serta mendokumentasikan prosedur backup dan restore data secara sistematis dan kronologis.</v>
      </c>
      <c r="E29" s="342"/>
      <c r="F29" s="342"/>
      <c r="G29" s="343"/>
      <c r="H29" s="203" t="str">
        <f>IF(J30="","Hide","Show")</f>
        <v>Show</v>
      </c>
      <c r="J29" s="192" t="str">
        <f>VLOOKUP($K$2,datasm2,7,FALSE)</f>
        <v>Menerapkan konsep logika himpunan dan operasi relasional untuk memahami cara pengambilan data yang efisien melalui perintah query pada tabel-tabel yang saling terhubung.</v>
      </c>
    </row>
    <row r="30" spans="1:13" ht="48" customHeight="1" x14ac:dyDescent="0.35">
      <c r="A30" s="338"/>
      <c r="B30" s="339"/>
      <c r="C30" s="178" t="str">
        <f>IF(D30&lt;&gt;"","-","")</f>
        <v>-</v>
      </c>
      <c r="D30" s="344" t="str">
        <f>J32&amp;" : "&amp;J33</f>
        <v>Pendidikan Pancasila : Menganalisis tanggung jawab etika dan aspek hukum perlindungan data pribadi (UU PDP) dalam mengelola basis data agar terhindar dari kebocoran atau penyalahgunaan informasi digital.</v>
      </c>
      <c r="E30" s="344"/>
      <c r="F30" s="344"/>
      <c r="G30" s="345"/>
      <c r="H30" s="203" t="str">
        <f>IF(J32="","Hide","Show")</f>
        <v>Show</v>
      </c>
      <c r="J30" s="192" t="str">
        <f>VLOOKUP($K$2,datasm2,8,FALSE)</f>
        <v>Bahasa Indonesia</v>
      </c>
    </row>
    <row r="31" spans="1:13" ht="16.5" customHeight="1" x14ac:dyDescent="0.35">
      <c r="A31" s="338"/>
      <c r="B31" s="339"/>
      <c r="C31" s="206" t="s">
        <v>225</v>
      </c>
      <c r="D31" s="219"/>
      <c r="E31" s="207"/>
      <c r="F31" s="198"/>
      <c r="G31" s="208"/>
      <c r="H31" s="203"/>
      <c r="J31" s="192" t="str">
        <f>VLOOKUP($K$2,datasm2,9,FALSE)</f>
        <v>Menyusun teks laporan hasil evaluasi performa database serta mendokumentasikan prosedur backup dan restore data secara sistematis dan kronologis.</v>
      </c>
    </row>
    <row r="32" spans="1:13" ht="31" x14ac:dyDescent="0.35">
      <c r="A32" s="338"/>
      <c r="B32" s="339"/>
      <c r="C32" s="209" t="str">
        <f>IF(D32&lt;&gt;"","-","")</f>
        <v>-</v>
      </c>
      <c r="D32" s="346" t="str">
        <f>"murid mampu "&amp;J34</f>
        <v>murid mampu Mengevaluasi DNS Server dan Mengkonfigurasi DNS Server</v>
      </c>
      <c r="E32" s="346"/>
      <c r="F32" s="346"/>
      <c r="G32" s="347"/>
      <c r="H32" s="203"/>
      <c r="J32" s="192" t="str">
        <f>VLOOKUP($K$2,datasm2,10,FALSE)</f>
        <v>Pendidikan Pancasila</v>
      </c>
    </row>
    <row r="33" spans="1:10" ht="24.75" customHeight="1" x14ac:dyDescent="0.35">
      <c r="A33" s="338"/>
      <c r="B33" s="339"/>
      <c r="C33" s="212"/>
      <c r="D33" s="348"/>
      <c r="E33" s="348"/>
      <c r="F33" s="348"/>
      <c r="G33" s="349"/>
      <c r="H33" s="203"/>
      <c r="J33" s="192" t="str">
        <f>VLOOKUP($K$2,datasm2,11,FALSE)</f>
        <v>Menganalisis tanggung jawab etika dan aspek hukum perlindungan data pribadi (UU PDP) dalam mengelola basis data agar terhindar dari kebocoran atau penyalahgunaan informasi digital.</v>
      </c>
    </row>
    <row r="34" spans="1:10" x14ac:dyDescent="0.35">
      <c r="A34" s="338"/>
      <c r="B34" s="339"/>
      <c r="C34" s="206" t="s">
        <v>224</v>
      </c>
      <c r="D34" s="198"/>
      <c r="E34" s="207"/>
      <c r="F34" s="198"/>
      <c r="G34" s="208"/>
      <c r="H34" s="203"/>
      <c r="J34" s="25" t="str">
        <f>VLOOKUP($K$2,datasm2,4,FALSE)</f>
        <v>Mengevaluasi DNS Server dan Mengkonfigurasi DNS Server</v>
      </c>
    </row>
    <row r="35" spans="1:10" x14ac:dyDescent="0.35">
      <c r="A35" s="338"/>
      <c r="B35" s="339"/>
      <c r="C35" s="209" t="str">
        <f>IF(D35&lt;&gt;"","-","")</f>
        <v>-</v>
      </c>
      <c r="D35" s="25" t="s">
        <v>222</v>
      </c>
      <c r="E35" s="149"/>
      <c r="G35" s="211"/>
      <c r="H35" s="203"/>
    </row>
    <row r="36" spans="1:10" x14ac:dyDescent="0.35">
      <c r="A36" s="338"/>
      <c r="B36" s="339"/>
      <c r="C36" s="212"/>
      <c r="D36" s="201"/>
      <c r="E36" s="214"/>
      <c r="F36" s="201"/>
      <c r="G36" s="215"/>
      <c r="H36" s="203"/>
    </row>
    <row r="37" spans="1:10" x14ac:dyDescent="0.35">
      <c r="A37" s="338"/>
      <c r="B37" s="339"/>
      <c r="C37" s="194" t="s">
        <v>223</v>
      </c>
      <c r="E37" s="149"/>
      <c r="G37" s="211"/>
      <c r="H37" s="203"/>
    </row>
    <row r="38" spans="1:10" ht="15.75" customHeight="1" x14ac:dyDescent="0.35">
      <c r="A38" s="338"/>
      <c r="B38" s="339"/>
      <c r="C38" s="218" t="str">
        <f>IF(D38&lt;&gt;"","-","")</f>
        <v>-</v>
      </c>
      <c r="D38" s="350" t="str">
        <f>J38</f>
        <v>Laboratorium Komputer Sekolah</v>
      </c>
      <c r="E38" s="350"/>
      <c r="F38" s="350"/>
      <c r="G38" s="351"/>
      <c r="H38" s="203"/>
      <c r="J38" s="25" t="str">
        <f>VLOOKUP($K$2,datasm2,12,FALSE)</f>
        <v>Laboratorium Komputer Sekolah</v>
      </c>
    </row>
    <row r="39" spans="1:10" ht="15.75" customHeight="1" x14ac:dyDescent="0.35">
      <c r="A39" s="338"/>
      <c r="B39" s="339"/>
      <c r="C39" s="212"/>
      <c r="D39" s="352"/>
      <c r="E39" s="352"/>
      <c r="F39" s="352"/>
      <c r="G39" s="353"/>
      <c r="H39" s="203"/>
    </row>
    <row r="40" spans="1:10" x14ac:dyDescent="0.35">
      <c r="A40" s="338"/>
      <c r="B40" s="339"/>
      <c r="C40" s="206" t="s">
        <v>228</v>
      </c>
      <c r="D40" s="198"/>
      <c r="E40" s="207"/>
      <c r="F40" s="198"/>
      <c r="G40" s="208"/>
      <c r="H40" s="203"/>
    </row>
    <row r="41" spans="1:10" ht="15.75" customHeight="1" x14ac:dyDescent="0.35">
      <c r="A41" s="338"/>
      <c r="B41" s="339"/>
      <c r="C41" s="218" t="s">
        <v>150</v>
      </c>
      <c r="D41" s="354" t="s">
        <v>229</v>
      </c>
      <c r="E41" s="354"/>
      <c r="F41" s="354"/>
      <c r="G41" s="355"/>
      <c r="H41" s="203"/>
    </row>
    <row r="42" spans="1:10" ht="15.75" customHeight="1" x14ac:dyDescent="0.35">
      <c r="A42" s="338"/>
      <c r="B42" s="339"/>
      <c r="C42" s="218"/>
      <c r="D42" s="354"/>
      <c r="E42" s="354"/>
      <c r="F42" s="354"/>
      <c r="G42" s="355"/>
      <c r="H42" s="203"/>
    </row>
    <row r="43" spans="1:10" ht="32.25" customHeight="1" x14ac:dyDescent="0.35">
      <c r="A43" s="338"/>
      <c r="B43" s="339"/>
      <c r="C43" s="218" t="s">
        <v>150</v>
      </c>
      <c r="D43" s="354" t="s">
        <v>230</v>
      </c>
      <c r="E43" s="354"/>
      <c r="F43" s="354"/>
      <c r="G43" s="355"/>
      <c r="H43" s="203"/>
    </row>
    <row r="44" spans="1:10" ht="15.75" customHeight="1" x14ac:dyDescent="0.35">
      <c r="A44" s="338"/>
      <c r="B44" s="339"/>
      <c r="C44" s="212"/>
      <c r="D44" s="196"/>
      <c r="E44" s="196"/>
      <c r="F44" s="196"/>
      <c r="G44" s="197"/>
      <c r="H44" s="203"/>
    </row>
    <row r="45" spans="1:10" ht="15.75" customHeight="1" x14ac:dyDescent="0.35">
      <c r="A45" s="338"/>
      <c r="B45" s="339"/>
      <c r="C45" s="194" t="s">
        <v>231</v>
      </c>
      <c r="D45" s="193"/>
      <c r="E45" s="193"/>
      <c r="F45" s="193"/>
      <c r="G45" s="195"/>
    </row>
    <row r="46" spans="1:10" ht="15.75" customHeight="1" x14ac:dyDescent="0.35">
      <c r="A46" s="338"/>
      <c r="B46" s="339"/>
      <c r="C46" s="209" t="s">
        <v>150</v>
      </c>
      <c r="D46" s="25" t="s">
        <v>233</v>
      </c>
      <c r="E46" s="193"/>
      <c r="F46" s="193"/>
      <c r="G46" s="195"/>
    </row>
    <row r="47" spans="1:10" ht="15.75" customHeight="1" x14ac:dyDescent="0.35">
      <c r="A47" s="338"/>
      <c r="B47" s="339"/>
      <c r="C47" s="209" t="s">
        <v>150</v>
      </c>
      <c r="D47" s="25" t="s">
        <v>234</v>
      </c>
      <c r="E47" s="193"/>
      <c r="F47" s="193"/>
      <c r="G47" s="195"/>
    </row>
    <row r="48" spans="1:10" ht="15.75" customHeight="1" x14ac:dyDescent="0.35">
      <c r="A48" s="340"/>
      <c r="B48" s="341"/>
      <c r="C48" s="212" t="s">
        <v>150</v>
      </c>
      <c r="D48" s="201" t="s">
        <v>232</v>
      </c>
      <c r="E48" s="196"/>
      <c r="F48" s="196"/>
      <c r="G48" s="197"/>
    </row>
    <row r="49" spans="1:11" ht="15.75" customHeight="1" x14ac:dyDescent="0.35">
      <c r="D49" s="193"/>
      <c r="E49" s="193"/>
      <c r="F49" s="193"/>
      <c r="G49" s="193"/>
    </row>
    <row r="50" spans="1:11" ht="22.5" customHeight="1" x14ac:dyDescent="0.35">
      <c r="A50" s="356" t="s">
        <v>236</v>
      </c>
      <c r="B50" s="357"/>
      <c r="C50" s="357"/>
      <c r="D50" s="357"/>
      <c r="E50" s="357"/>
      <c r="F50" s="357"/>
      <c r="G50" s="358"/>
      <c r="K50" s="203"/>
    </row>
    <row r="51" spans="1:11" x14ac:dyDescent="0.35">
      <c r="A51" s="336" t="str">
        <f>F9</f>
        <v>111 Jam Pelajaran x 45 Menit</v>
      </c>
      <c r="B51" s="337"/>
      <c r="C51" s="328" t="s">
        <v>237</v>
      </c>
      <c r="D51" s="329"/>
      <c r="E51" s="329"/>
      <c r="F51" s="329"/>
      <c r="G51" s="330"/>
      <c r="K51" s="203"/>
    </row>
    <row r="52" spans="1:11" ht="36.75" customHeight="1" x14ac:dyDescent="0.35">
      <c r="A52" s="338"/>
      <c r="B52" s="339"/>
      <c r="C52" s="220" t="s">
        <v>109</v>
      </c>
      <c r="D52" s="331" t="s">
        <v>331</v>
      </c>
      <c r="E52" s="331"/>
      <c r="F52" s="331"/>
      <c r="G52" s="332"/>
      <c r="K52" s="203"/>
    </row>
    <row r="53" spans="1:11" ht="84" customHeight="1" x14ac:dyDescent="0.35">
      <c r="A53" s="338"/>
      <c r="B53" s="339"/>
      <c r="C53" s="220"/>
      <c r="D53" s="331" t="s">
        <v>373</v>
      </c>
      <c r="E53" s="331"/>
      <c r="F53" s="331"/>
      <c r="G53" s="332"/>
      <c r="K53" s="203"/>
    </row>
    <row r="54" spans="1:11" ht="37.5" customHeight="1" x14ac:dyDescent="0.35">
      <c r="A54" s="338"/>
      <c r="B54" s="339"/>
      <c r="C54" s="220" t="s">
        <v>111</v>
      </c>
      <c r="D54" s="331" t="str">
        <f>"murid mengerjakan asesmen diagnostik untuk mengukur pengetahuan dasar mereka tentang "&amp;J54</f>
        <v>murid mengerjakan asesmen diagnostik untuk mengukur pengetahuan dasar mereka tentang Mail Server</v>
      </c>
      <c r="E54" s="331"/>
      <c r="F54" s="331"/>
      <c r="G54" s="332"/>
      <c r="J54" s="25" t="str">
        <f>VLOOKUP($K$2,datasm2,16,FALSE)</f>
        <v>Mail Server</v>
      </c>
      <c r="K54" s="203"/>
    </row>
    <row r="55" spans="1:11" ht="32.25" customHeight="1" x14ac:dyDescent="0.35">
      <c r="A55" s="338"/>
      <c r="B55" s="339"/>
      <c r="C55" s="177" t="s">
        <v>112</v>
      </c>
      <c r="D55" s="331" t="s">
        <v>332</v>
      </c>
      <c r="E55" s="331"/>
      <c r="F55" s="331"/>
      <c r="G55" s="332"/>
      <c r="K55" s="203"/>
    </row>
    <row r="56" spans="1:11" ht="48" customHeight="1" x14ac:dyDescent="0.35">
      <c r="A56" s="338"/>
      <c r="B56" s="339"/>
      <c r="C56" s="177"/>
      <c r="D56" s="331" t="s">
        <v>374</v>
      </c>
      <c r="E56" s="331"/>
      <c r="F56" s="331"/>
      <c r="G56" s="332"/>
      <c r="K56" s="203"/>
    </row>
    <row r="57" spans="1:11" ht="20.25" customHeight="1" x14ac:dyDescent="0.35">
      <c r="A57" s="338"/>
      <c r="B57" s="339"/>
      <c r="C57" s="177" t="s">
        <v>114</v>
      </c>
      <c r="D57" s="331" t="s">
        <v>238</v>
      </c>
      <c r="E57" s="331"/>
      <c r="F57" s="331"/>
      <c r="G57" s="332"/>
      <c r="K57" s="203"/>
    </row>
    <row r="58" spans="1:11" ht="66" customHeight="1" x14ac:dyDescent="0.35">
      <c r="A58" s="338"/>
      <c r="B58" s="339"/>
      <c r="C58" s="177" t="s">
        <v>150</v>
      </c>
      <c r="D58" s="331" t="str">
        <f>J60</f>
        <v>"Jika kalian diminta mencari satu nama di antara satu juta data pengguna aplikasi belanja online dalam waktu kurang dari satu detik, mungkinkah hal itu dilakukan jika datanya hanya disimpan dalam buku catatan atau file teks biasa?"</v>
      </c>
      <c r="E58" s="331"/>
      <c r="F58" s="331"/>
      <c r="G58" s="332"/>
      <c r="K58" s="203"/>
    </row>
    <row r="59" spans="1:11" ht="36" customHeight="1" x14ac:dyDescent="0.35">
      <c r="A59" s="338"/>
      <c r="B59" s="339"/>
      <c r="C59" s="177">
        <v>5</v>
      </c>
      <c r="D59" s="331" t="s">
        <v>333</v>
      </c>
      <c r="E59" s="331"/>
      <c r="F59" s="331"/>
      <c r="G59" s="332"/>
      <c r="K59" s="203"/>
    </row>
    <row r="60" spans="1:11" ht="31.5" customHeight="1" x14ac:dyDescent="0.35">
      <c r="A60" s="338"/>
      <c r="B60" s="339"/>
      <c r="C60" s="177" t="s">
        <v>117</v>
      </c>
      <c r="D60" s="331" t="str">
        <f>"Guru menanggapi jawaban murid dan mengaitkannya dengan materi pembelajaran "&amp;J62</f>
        <v>Guru menanggapi jawaban murid dan mengaitkannya dengan materi pembelajaran Mail Server</v>
      </c>
      <c r="E60" s="331"/>
      <c r="F60" s="331"/>
      <c r="G60" s="332"/>
      <c r="J60" s="25" t="str">
        <f>VLOOKUP($K$2,datasm2,13,FALSE)</f>
        <v>"Jika kalian diminta mencari satu nama di antara satu juta data pengguna aplikasi belanja online dalam waktu kurang dari satu detik, mungkinkah hal itu dilakukan jika datanya hanya disimpan dalam buku catatan atau file teks biasa?"</v>
      </c>
      <c r="K60" s="203"/>
    </row>
    <row r="61" spans="1:11" ht="34.5" customHeight="1" x14ac:dyDescent="0.35">
      <c r="A61" s="338"/>
      <c r="B61" s="339"/>
      <c r="C61" s="177" t="s">
        <v>119</v>
      </c>
      <c r="D61" s="331" t="s">
        <v>240</v>
      </c>
      <c r="E61" s="331"/>
      <c r="F61" s="331"/>
      <c r="G61" s="332"/>
      <c r="K61" s="203"/>
    </row>
    <row r="62" spans="1:11" ht="48.75" customHeight="1" x14ac:dyDescent="0.35">
      <c r="A62" s="338"/>
      <c r="B62" s="339"/>
      <c r="C62" s="177" t="s">
        <v>120</v>
      </c>
      <c r="D62" s="331" t="str">
        <f>"Guru menayangkan video atau animasi tentang "&amp;J62&amp;" dalam kehidupan sehari-hari."</f>
        <v>Guru menayangkan video atau animasi tentang Mail Server dalam kehidupan sehari-hari.</v>
      </c>
      <c r="E62" s="331"/>
      <c r="F62" s="331"/>
      <c r="G62" s="332"/>
      <c r="J62" s="25" t="str">
        <f>VLOOKUP($K$2,datasm2,16,FALSE)</f>
        <v>Mail Server</v>
      </c>
      <c r="K62" s="203"/>
    </row>
    <row r="63" spans="1:11" x14ac:dyDescent="0.35">
      <c r="A63" s="338"/>
      <c r="B63" s="339"/>
      <c r="C63" s="359" t="s">
        <v>241</v>
      </c>
      <c r="D63" s="360"/>
      <c r="E63" s="360"/>
      <c r="F63" s="360"/>
      <c r="G63" s="361"/>
      <c r="K63" s="203"/>
    </row>
    <row r="64" spans="1:11" x14ac:dyDescent="0.35">
      <c r="A64" s="338"/>
      <c r="B64" s="339"/>
      <c r="C64" s="359" t="s">
        <v>242</v>
      </c>
      <c r="D64" s="360"/>
      <c r="E64" s="360"/>
      <c r="F64" s="360"/>
      <c r="G64" s="361"/>
      <c r="K64" s="203"/>
    </row>
    <row r="65" spans="1:16" x14ac:dyDescent="0.35">
      <c r="A65" s="338"/>
      <c r="B65" s="339"/>
      <c r="C65" s="382" t="s">
        <v>362</v>
      </c>
      <c r="D65" s="383"/>
      <c r="E65" s="383"/>
      <c r="F65" s="383"/>
      <c r="G65" s="384"/>
      <c r="K65" s="203"/>
    </row>
    <row r="66" spans="1:16" ht="34.5" customHeight="1" x14ac:dyDescent="0.35">
      <c r="A66" s="338"/>
      <c r="B66" s="339"/>
      <c r="C66" s="177" t="s">
        <v>199</v>
      </c>
      <c r="D66" s="331" t="str">
        <f>"Guru akan menjelaskan materi tentang "&amp;J66</f>
        <v>Guru akan menjelaskan materi tentang Mail Server</v>
      </c>
      <c r="E66" s="331"/>
      <c r="F66" s="331"/>
      <c r="G66" s="332"/>
      <c r="J66" s="25" t="str">
        <f>VLOOKUP($K$2,datasm2,16,FALSE)</f>
        <v>Mail Server</v>
      </c>
      <c r="K66" s="203"/>
    </row>
    <row r="67" spans="1:16" ht="43.5" customHeight="1" x14ac:dyDescent="0.35">
      <c r="A67" s="338"/>
      <c r="B67" s="339"/>
      <c r="C67" s="177" t="s">
        <v>195</v>
      </c>
      <c r="D67" s="331" t="str">
        <f>"murid akan diberi waktu untuk membaca literatur mengenai "&amp;J67</f>
        <v>murid akan diberi waktu untuk membaca literatur mengenai Mail Server</v>
      </c>
      <c r="E67" s="331"/>
      <c r="F67" s="331"/>
      <c r="G67" s="332"/>
      <c r="J67" s="25" t="str">
        <f>VLOOKUP($K$2,datasm2,16,FALSE)</f>
        <v>Mail Server</v>
      </c>
      <c r="K67" s="203"/>
    </row>
    <row r="68" spans="1:16" ht="21" customHeight="1" x14ac:dyDescent="0.35">
      <c r="A68" s="338"/>
      <c r="B68" s="339"/>
      <c r="C68" s="177" t="s">
        <v>196</v>
      </c>
      <c r="D68" s="331" t="s">
        <v>334</v>
      </c>
      <c r="E68" s="331"/>
      <c r="F68" s="331"/>
      <c r="G68" s="332"/>
      <c r="K68" s="203"/>
    </row>
    <row r="69" spans="1:16" x14ac:dyDescent="0.35">
      <c r="A69" s="338"/>
      <c r="B69" s="339"/>
      <c r="C69" s="382" t="s">
        <v>364</v>
      </c>
      <c r="D69" s="383"/>
      <c r="E69" s="383"/>
      <c r="F69" s="383"/>
      <c r="G69" s="384"/>
      <c r="K69" s="203"/>
    </row>
    <row r="70" spans="1:16" ht="39.75" customHeight="1" x14ac:dyDescent="0.35">
      <c r="A70" s="338"/>
      <c r="B70" s="339"/>
      <c r="C70" s="177" t="s">
        <v>197</v>
      </c>
      <c r="D70" s="331" t="s">
        <v>365</v>
      </c>
      <c r="E70" s="331"/>
      <c r="F70" s="331"/>
      <c r="G70" s="332"/>
      <c r="K70" s="221"/>
      <c r="L70" s="222"/>
      <c r="M70" s="222"/>
      <c r="N70" s="222"/>
      <c r="O70" s="222"/>
      <c r="P70" s="222"/>
    </row>
    <row r="71" spans="1:16" ht="36" customHeight="1" x14ac:dyDescent="0.35">
      <c r="A71" s="338"/>
      <c r="B71" s="339"/>
      <c r="C71" s="177" t="s">
        <v>198</v>
      </c>
      <c r="D71" s="331" t="s">
        <v>244</v>
      </c>
      <c r="E71" s="331"/>
      <c r="F71" s="331"/>
      <c r="G71" s="332"/>
      <c r="K71" s="221"/>
      <c r="L71" s="222"/>
      <c r="M71" s="222"/>
      <c r="N71" s="222"/>
      <c r="O71" s="222"/>
      <c r="P71" s="222"/>
    </row>
    <row r="72" spans="1:16" x14ac:dyDescent="0.35">
      <c r="A72" s="338"/>
      <c r="B72" s="339"/>
      <c r="C72" s="382" t="s">
        <v>366</v>
      </c>
      <c r="D72" s="383"/>
      <c r="E72" s="383"/>
      <c r="F72" s="383"/>
      <c r="G72" s="384"/>
      <c r="K72" s="221"/>
      <c r="L72" s="222"/>
      <c r="M72" s="222"/>
      <c r="N72" s="222"/>
      <c r="O72" s="222"/>
      <c r="P72" s="222"/>
    </row>
    <row r="73" spans="1:16" ht="33.75" customHeight="1" x14ac:dyDescent="0.35">
      <c r="A73" s="338"/>
      <c r="B73" s="339"/>
      <c r="C73" s="177" t="s">
        <v>200</v>
      </c>
      <c r="D73" s="331" t="s">
        <v>245</v>
      </c>
      <c r="E73" s="331"/>
      <c r="F73" s="331"/>
      <c r="G73" s="332"/>
      <c r="K73" s="221"/>
      <c r="L73" s="222"/>
      <c r="M73" s="222"/>
      <c r="N73" s="222"/>
      <c r="O73" s="222"/>
      <c r="P73" s="222"/>
    </row>
    <row r="74" spans="1:16" x14ac:dyDescent="0.35">
      <c r="A74" s="338"/>
      <c r="B74" s="339"/>
      <c r="C74" s="328" t="s">
        <v>246</v>
      </c>
      <c r="D74" s="329"/>
      <c r="E74" s="329"/>
      <c r="F74" s="329"/>
      <c r="G74" s="330"/>
      <c r="K74" s="221"/>
      <c r="L74" s="222"/>
      <c r="M74" s="222"/>
      <c r="N74" s="222"/>
      <c r="O74" s="222"/>
      <c r="P74" s="222"/>
    </row>
    <row r="75" spans="1:16" ht="81.75" customHeight="1" x14ac:dyDescent="0.35">
      <c r="A75" s="338"/>
      <c r="B75" s="339"/>
      <c r="C75" s="199" t="s">
        <v>392</v>
      </c>
      <c r="D75" s="331" t="str">
        <f>"murid secara berkelompok akan mengamati sebuah studi kasus, seperti "&amp;J75</f>
        <v>murid secara berkelompok akan mengamati sebuah studi kasus, seperti Sebuah aplikasi rapor digital sekolah gagal menyimpan nilai siswa karena administrator jaringan salah memberikan hak akses (privileges) pada user database dan lupa mengatur batas maksimal koneksi (max_connections) pada konfigurasi server.</v>
      </c>
      <c r="E75" s="331"/>
      <c r="F75" s="331"/>
      <c r="G75" s="332"/>
      <c r="J75" s="25" t="str">
        <f>VLOOKUP($K$2,datasm2,14,FALSE)</f>
        <v>Sebuah aplikasi rapor digital sekolah gagal menyimpan nilai siswa karena administrator jaringan salah memberikan hak akses (privileges) pada user database dan lupa mengatur batas maksimal koneksi (max_connections) pada konfigurasi server.</v>
      </c>
      <c r="K75" s="221"/>
      <c r="L75" s="222"/>
      <c r="M75" s="222"/>
      <c r="N75" s="222"/>
      <c r="O75" s="222"/>
      <c r="P75" s="222"/>
    </row>
    <row r="76" spans="1:16" x14ac:dyDescent="0.35">
      <c r="A76" s="338"/>
      <c r="B76" s="339"/>
      <c r="C76" s="382" t="s">
        <v>367</v>
      </c>
      <c r="D76" s="383"/>
      <c r="E76" s="383"/>
      <c r="F76" s="383"/>
      <c r="G76" s="384"/>
      <c r="K76" s="221"/>
      <c r="L76" s="222"/>
      <c r="M76" s="222"/>
      <c r="N76" s="222"/>
      <c r="O76" s="222"/>
      <c r="P76" s="222"/>
    </row>
    <row r="77" spans="1:16" ht="72.75" customHeight="1" x14ac:dyDescent="0.35">
      <c r="A77" s="338"/>
      <c r="B77" s="339"/>
      <c r="C77" s="199">
        <v>16</v>
      </c>
      <c r="D77" s="331" t="str">
        <f>"Berdasarkan hasil pengamatan dan diskusi, setiap kelompok akan menganalisis dan menyimpulkan hasil studi kasus. murid akan berkreasi untuk menentukan bagaimana data dari studi kasus itu bisa diorganisasi secara logis dan efisien dalam "&amp;J82</f>
        <v>Berdasarkan hasil pengamatan dan diskusi, setiap kelompok akan menganalisis dan menyimpulkan hasil studi kasus. murid akan berkreasi untuk menentukan bagaimana data dari studi kasus itu bisa diorganisasi secara logis dan efisien dalam Mail Server</v>
      </c>
      <c r="E77" s="331"/>
      <c r="F77" s="331"/>
      <c r="G77" s="332"/>
      <c r="K77" s="221"/>
      <c r="L77" s="222"/>
      <c r="M77" s="222"/>
      <c r="N77" s="222"/>
      <c r="O77" s="222"/>
      <c r="P77" s="222"/>
    </row>
    <row r="78" spans="1:16" ht="38.25" customHeight="1" x14ac:dyDescent="0.35">
      <c r="A78" s="338"/>
      <c r="B78" s="339"/>
      <c r="C78" s="199">
        <v>17</v>
      </c>
      <c r="D78" s="331" t="s">
        <v>368</v>
      </c>
      <c r="E78" s="331"/>
      <c r="F78" s="331"/>
      <c r="G78" s="332"/>
      <c r="K78" s="221"/>
      <c r="L78" s="222"/>
      <c r="M78" s="222"/>
      <c r="N78" s="222"/>
      <c r="O78" s="222"/>
      <c r="P78" s="222"/>
    </row>
    <row r="79" spans="1:16" ht="18.75" customHeight="1" x14ac:dyDescent="0.35">
      <c r="A79" s="338"/>
      <c r="B79" s="339"/>
      <c r="C79" s="359" t="s">
        <v>248</v>
      </c>
      <c r="D79" s="360"/>
      <c r="E79" s="360"/>
      <c r="F79" s="360"/>
      <c r="G79" s="361"/>
      <c r="K79" s="221"/>
      <c r="L79" s="222"/>
      <c r="M79" s="222"/>
      <c r="N79" s="222"/>
      <c r="O79" s="222"/>
      <c r="P79" s="222"/>
    </row>
    <row r="80" spans="1:16" ht="18.75" customHeight="1" x14ac:dyDescent="0.35">
      <c r="A80" s="338"/>
      <c r="B80" s="339"/>
      <c r="C80" s="382" t="s">
        <v>369</v>
      </c>
      <c r="D80" s="383"/>
      <c r="E80" s="383"/>
      <c r="F80" s="383"/>
      <c r="G80" s="384"/>
      <c r="K80" s="221"/>
      <c r="L80" s="222"/>
      <c r="M80" s="222"/>
      <c r="N80" s="222"/>
      <c r="O80" s="222"/>
      <c r="P80" s="222"/>
    </row>
    <row r="81" spans="1:16" ht="19.5" customHeight="1" x14ac:dyDescent="0.35">
      <c r="A81" s="338"/>
      <c r="B81" s="339"/>
      <c r="C81" s="199" t="s">
        <v>398</v>
      </c>
      <c r="D81" s="364" t="s">
        <v>249</v>
      </c>
      <c r="E81" s="364"/>
      <c r="F81" s="364"/>
      <c r="G81" s="365"/>
      <c r="K81" s="221"/>
      <c r="L81" s="222"/>
      <c r="M81" s="222"/>
      <c r="N81" s="222"/>
      <c r="O81" s="222"/>
      <c r="P81" s="222"/>
    </row>
    <row r="82" spans="1:16" ht="33" customHeight="1" x14ac:dyDescent="0.35">
      <c r="A82" s="338"/>
      <c r="B82" s="339"/>
      <c r="C82" s="200" t="s">
        <v>150</v>
      </c>
      <c r="D82" s="362" t="str">
        <f>"murid membuat catatan refleksi tentang hasil pembelajaran, khususnya mengenai "&amp;J82</f>
        <v>murid membuat catatan refleksi tentang hasil pembelajaran, khususnya mengenai Mail Server</v>
      </c>
      <c r="E82" s="362"/>
      <c r="F82" s="362"/>
      <c r="G82" s="363"/>
      <c r="J82" s="25" t="str">
        <f>VLOOKUP($K$2,datasm2,16,FALSE)</f>
        <v>Mail Server</v>
      </c>
      <c r="K82" s="221"/>
      <c r="L82" s="222"/>
      <c r="M82" s="222"/>
      <c r="N82" s="222"/>
      <c r="O82" s="222"/>
      <c r="P82" s="222"/>
    </row>
    <row r="83" spans="1:16" ht="36.75" customHeight="1" x14ac:dyDescent="0.35">
      <c r="A83" s="338"/>
      <c r="B83" s="339"/>
      <c r="C83" s="200" t="s">
        <v>150</v>
      </c>
      <c r="D83" s="362" t="s">
        <v>335</v>
      </c>
      <c r="E83" s="362"/>
      <c r="F83" s="362"/>
      <c r="G83" s="363"/>
      <c r="K83" s="221"/>
      <c r="L83" s="222"/>
      <c r="M83" s="222"/>
      <c r="N83" s="222"/>
      <c r="O83" s="222"/>
      <c r="P83" s="222"/>
    </row>
    <row r="84" spans="1:16" ht="19.5" customHeight="1" x14ac:dyDescent="0.35">
      <c r="A84" s="338"/>
      <c r="B84" s="339"/>
      <c r="C84" s="199">
        <v>19</v>
      </c>
      <c r="D84" s="364" t="s">
        <v>250</v>
      </c>
      <c r="E84" s="364"/>
      <c r="F84" s="364"/>
      <c r="G84" s="365"/>
      <c r="K84" s="221"/>
      <c r="L84" s="222"/>
      <c r="M84" s="222"/>
      <c r="N84" s="222"/>
      <c r="O84" s="222"/>
      <c r="P84" s="222"/>
    </row>
    <row r="85" spans="1:16" ht="36" customHeight="1" x14ac:dyDescent="0.35">
      <c r="A85" s="338"/>
      <c r="B85" s="339"/>
      <c r="C85" s="200" t="s">
        <v>150</v>
      </c>
      <c r="D85" s="362" t="s">
        <v>406</v>
      </c>
      <c r="E85" s="362"/>
      <c r="F85" s="362"/>
      <c r="G85" s="363"/>
      <c r="K85" s="221"/>
      <c r="L85" s="222"/>
      <c r="M85" s="222"/>
      <c r="N85" s="222"/>
      <c r="O85" s="222"/>
      <c r="P85" s="222"/>
    </row>
    <row r="86" spans="1:16" ht="37.5" customHeight="1" x14ac:dyDescent="0.35">
      <c r="A86" s="338"/>
      <c r="B86" s="339"/>
      <c r="C86" s="200" t="s">
        <v>150</v>
      </c>
      <c r="D86" s="362" t="s">
        <v>337</v>
      </c>
      <c r="E86" s="362"/>
      <c r="F86" s="362"/>
      <c r="G86" s="363"/>
      <c r="K86" s="221"/>
      <c r="L86" s="222"/>
      <c r="M86" s="222"/>
      <c r="N86" s="222"/>
      <c r="O86" s="222"/>
      <c r="P86" s="222"/>
    </row>
    <row r="87" spans="1:16" x14ac:dyDescent="0.35">
      <c r="A87" s="338"/>
      <c r="B87" s="339"/>
      <c r="C87" s="371" t="s">
        <v>253</v>
      </c>
      <c r="D87" s="372"/>
      <c r="E87" s="372"/>
      <c r="F87" s="372"/>
      <c r="G87" s="373"/>
      <c r="K87" s="221"/>
      <c r="L87" s="222"/>
      <c r="M87" s="222"/>
      <c r="N87" s="222"/>
      <c r="O87" s="222"/>
      <c r="P87" s="222"/>
    </row>
    <row r="88" spans="1:16" ht="37.5" customHeight="1" x14ac:dyDescent="0.35">
      <c r="A88" s="338"/>
      <c r="B88" s="339"/>
      <c r="C88" s="177" t="s">
        <v>399</v>
      </c>
      <c r="D88" s="331" t="s">
        <v>251</v>
      </c>
      <c r="E88" s="331"/>
      <c r="F88" s="331"/>
      <c r="G88" s="332"/>
      <c r="K88" s="222"/>
      <c r="L88" s="222"/>
      <c r="M88" s="222"/>
      <c r="N88" s="222"/>
      <c r="O88" s="222"/>
      <c r="P88" s="222"/>
    </row>
    <row r="89" spans="1:16" ht="33" customHeight="1" x14ac:dyDescent="0.35">
      <c r="A89" s="338"/>
      <c r="B89" s="339"/>
      <c r="C89" s="177" t="s">
        <v>400</v>
      </c>
      <c r="D89" s="331" t="s">
        <v>252</v>
      </c>
      <c r="E89" s="331"/>
      <c r="F89" s="331"/>
      <c r="G89" s="332"/>
      <c r="K89" s="222"/>
      <c r="L89" s="222"/>
      <c r="M89" s="222"/>
      <c r="N89" s="222"/>
      <c r="O89" s="222"/>
      <c r="P89" s="222"/>
    </row>
    <row r="90" spans="1:16" ht="33" customHeight="1" x14ac:dyDescent="0.35">
      <c r="A90" s="338"/>
      <c r="B90" s="339"/>
      <c r="C90" s="177" t="s">
        <v>401</v>
      </c>
      <c r="D90" s="331" t="s">
        <v>194</v>
      </c>
      <c r="E90" s="331"/>
      <c r="F90" s="331"/>
      <c r="G90" s="332"/>
      <c r="K90" s="222"/>
      <c r="L90" s="222"/>
      <c r="M90" s="222"/>
      <c r="N90" s="222"/>
      <c r="O90" s="222"/>
      <c r="P90" s="222"/>
    </row>
    <row r="91" spans="1:16" ht="64.5" customHeight="1" x14ac:dyDescent="0.35">
      <c r="A91" s="340"/>
      <c r="B91" s="341"/>
      <c r="C91" s="177" t="s">
        <v>402</v>
      </c>
      <c r="D91" s="331" t="s">
        <v>375</v>
      </c>
      <c r="E91" s="331"/>
      <c r="F91" s="331"/>
      <c r="G91" s="332"/>
      <c r="K91" s="222"/>
      <c r="L91" s="222"/>
      <c r="M91" s="222"/>
      <c r="N91" s="222"/>
      <c r="O91" s="222"/>
      <c r="P91" s="222"/>
    </row>
    <row r="92" spans="1:16" ht="15.75" customHeight="1" x14ac:dyDescent="0.35">
      <c r="M92" s="222"/>
    </row>
    <row r="93" spans="1:16" ht="30.75" customHeight="1" x14ac:dyDescent="0.35">
      <c r="A93" s="366" t="s">
        <v>260</v>
      </c>
      <c r="B93" s="367"/>
      <c r="C93" s="368" t="s">
        <v>254</v>
      </c>
      <c r="D93" s="369"/>
      <c r="E93" s="228"/>
      <c r="F93" s="363" t="s">
        <v>257</v>
      </c>
      <c r="G93" s="370"/>
    </row>
    <row r="94" spans="1:16" ht="30.75" customHeight="1" x14ac:dyDescent="0.35">
      <c r="A94" s="367"/>
      <c r="B94" s="367"/>
      <c r="C94" s="368" t="s">
        <v>256</v>
      </c>
      <c r="D94" s="369"/>
      <c r="E94" s="228"/>
      <c r="F94" s="363" t="s">
        <v>258</v>
      </c>
      <c r="G94" s="370"/>
    </row>
    <row r="95" spans="1:16" ht="30.75" customHeight="1" x14ac:dyDescent="0.35">
      <c r="A95" s="367"/>
      <c r="B95" s="367"/>
      <c r="C95" s="368" t="s">
        <v>255</v>
      </c>
      <c r="D95" s="369"/>
      <c r="E95" s="228"/>
      <c r="F95" s="363" t="s">
        <v>259</v>
      </c>
      <c r="G95" s="370"/>
    </row>
    <row r="99" spans="2:14" x14ac:dyDescent="0.35">
      <c r="B99" s="25" t="s">
        <v>153</v>
      </c>
      <c r="F99" s="25" t="str">
        <f>DATA!C6&amp;", "&amp;DATA!C17</f>
        <v>Narmada, 13 Juli 2026</v>
      </c>
    </row>
    <row r="100" spans="2:14" x14ac:dyDescent="0.35">
      <c r="B100" s="25" t="str">
        <f>IF(DATA!C16&lt;&gt;"",DATA!C16&amp;" ","")&amp;"Kepala "&amp;DATA!C5</f>
        <v>Kepala SMKN 1 Narmada</v>
      </c>
      <c r="F100" s="25" t="s">
        <v>49</v>
      </c>
    </row>
    <row r="105" spans="2:14" x14ac:dyDescent="0.35">
      <c r="B105" s="223" t="str">
        <f>DATA!C14</f>
        <v>Ridhan Hadi, S.Pd., M.Pd.</v>
      </c>
      <c r="F105" s="223" t="str">
        <f>DATA!C12</f>
        <v>Candra Rusmana</v>
      </c>
    </row>
    <row r="106" spans="2:14" x14ac:dyDescent="0.35">
      <c r="B106" s="25" t="str">
        <f>"NIP. "&amp;DATA!C15</f>
        <v>NIP. 19830603 201001 1 016</v>
      </c>
      <c r="F106" s="25" t="str">
        <f>"NIP. "&amp;DATA!C13</f>
        <v>NIP. 199001022023211000</v>
      </c>
    </row>
    <row r="109" spans="2:14" x14ac:dyDescent="0.35">
      <c r="N109" s="25" t="s">
        <v>154</v>
      </c>
    </row>
  </sheetData>
  <sheetProtection algorithmName="SHA-512" hashValue="05wVB2FFBqTlVHmFpD6Fdo8wnLcBLnngazAqNvMgm6Gag+sBoWJhpvJs9QTlWUtUe3lMWZz0RGnvkYbf/Iw1yA==" saltValue="Y00Gzny+KaXY3TPCAb7KVw==" spinCount="100000" sheet="1" selectLockedCells="1" autoFilter="0"/>
  <autoFilter ref="H10:H48" xr:uid="{00000000-0001-0000-1400-000000000000}"/>
  <mergeCells count="69">
    <mergeCell ref="D91:G91"/>
    <mergeCell ref="A93:B95"/>
    <mergeCell ref="C93:D93"/>
    <mergeCell ref="F93:G93"/>
    <mergeCell ref="C94:D94"/>
    <mergeCell ref="F94:G94"/>
    <mergeCell ref="C95:D95"/>
    <mergeCell ref="F95:G95"/>
    <mergeCell ref="A51:B91"/>
    <mergeCell ref="C51:G51"/>
    <mergeCell ref="D52:G52"/>
    <mergeCell ref="D53:G53"/>
    <mergeCell ref="D54:G54"/>
    <mergeCell ref="D90:G90"/>
    <mergeCell ref="C79:G79"/>
    <mergeCell ref="C80:G80"/>
    <mergeCell ref="D81:G81"/>
    <mergeCell ref="D82:G82"/>
    <mergeCell ref="D83:G83"/>
    <mergeCell ref="D84:G84"/>
    <mergeCell ref="D85:G85"/>
    <mergeCell ref="D86:G86"/>
    <mergeCell ref="C87:G87"/>
    <mergeCell ref="D88:G88"/>
    <mergeCell ref="D89:G89"/>
    <mergeCell ref="D78:G78"/>
    <mergeCell ref="D67:G67"/>
    <mergeCell ref="D68:G68"/>
    <mergeCell ref="C69:G69"/>
    <mergeCell ref="D70:G70"/>
    <mergeCell ref="D71:G71"/>
    <mergeCell ref="C72:G72"/>
    <mergeCell ref="D73:G73"/>
    <mergeCell ref="C74:G74"/>
    <mergeCell ref="D75:G75"/>
    <mergeCell ref="C76:G76"/>
    <mergeCell ref="D77:G77"/>
    <mergeCell ref="D66:G66"/>
    <mergeCell ref="D55:G55"/>
    <mergeCell ref="D56:G56"/>
    <mergeCell ref="D57:G57"/>
    <mergeCell ref="D58:G58"/>
    <mergeCell ref="D59:G59"/>
    <mergeCell ref="D60:G60"/>
    <mergeCell ref="D61:G61"/>
    <mergeCell ref="D62:G62"/>
    <mergeCell ref="C63:G63"/>
    <mergeCell ref="C64:G64"/>
    <mergeCell ref="C65:G65"/>
    <mergeCell ref="D32:G33"/>
    <mergeCell ref="D38:G39"/>
    <mergeCell ref="D41:G42"/>
    <mergeCell ref="D43:G43"/>
    <mergeCell ref="A50:G50"/>
    <mergeCell ref="A22:B48"/>
    <mergeCell ref="D23:G26"/>
    <mergeCell ref="D28:G28"/>
    <mergeCell ref="D29:G29"/>
    <mergeCell ref="D30:G30"/>
    <mergeCell ref="K1:Q1"/>
    <mergeCell ref="A2:G2"/>
    <mergeCell ref="A3:G3"/>
    <mergeCell ref="F8:G8"/>
    <mergeCell ref="A12:B20"/>
    <mergeCell ref="I7:O7"/>
    <mergeCell ref="I8:O8"/>
    <mergeCell ref="I9:O9"/>
    <mergeCell ref="I10:O10"/>
    <mergeCell ref="I11:O11"/>
  </mergeCells>
  <pageMargins left="0.70866141732283472" right="0.70866141732283472" top="0.74803149606299213" bottom="0.74803149606299213" header="0.31496062992125984" footer="0.31496062992125984"/>
  <pageSetup paperSize="9" orientation="portrait" r:id="rId1"/>
  <headerFooter>
    <oddFooter>&amp;C&amp;"-,Italic"&amp;8Created by Gde Ari K. SKanada @2026</oddFooter>
  </headerFooter>
  <rowBreaks count="1" manualBreakCount="1">
    <brk id="3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74"/>
  <sheetViews>
    <sheetView tabSelected="1" topLeftCell="B46" zoomScale="87" workbookViewId="0">
      <selection activeCell="D31" sqref="D31"/>
    </sheetView>
  </sheetViews>
  <sheetFormatPr defaultRowHeight="14.5" x14ac:dyDescent="0.35"/>
  <cols>
    <col min="1" max="1" width="5.1796875" hidden="1" customWidth="1"/>
    <col min="2" max="2" width="34.1796875" customWidth="1"/>
    <col min="3" max="3" width="43.54296875" customWidth="1"/>
    <col min="4" max="4" width="113.1796875" customWidth="1"/>
    <col min="5" max="5" width="9.1796875" style="91"/>
    <col min="6" max="6" width="16" bestFit="1" customWidth="1"/>
    <col min="7" max="7" width="79.453125" bestFit="1" customWidth="1"/>
    <col min="8" max="8" width="13.1796875" bestFit="1" customWidth="1"/>
    <col min="9" max="9" width="86.453125" bestFit="1" customWidth="1"/>
    <col min="10" max="10" width="21.1796875" bestFit="1" customWidth="1"/>
    <col min="11" max="11" width="63" bestFit="1" customWidth="1"/>
    <col min="12" max="12" width="33.54296875" bestFit="1" customWidth="1"/>
    <col min="13" max="13" width="114.7265625" bestFit="1" customWidth="1"/>
    <col min="14" max="14" width="88" bestFit="1" customWidth="1"/>
    <col min="15" max="15" width="9.81640625" hidden="1" customWidth="1"/>
    <col min="16" max="16" width="16" bestFit="1" customWidth="1"/>
    <col min="17" max="17" width="39" hidden="1" customWidth="1"/>
    <col min="18" max="18" width="10.81640625" hidden="1" customWidth="1"/>
    <col min="19" max="20" width="17.7265625" hidden="1" customWidth="1"/>
    <col min="21" max="21" width="9.1796875" customWidth="1"/>
  </cols>
  <sheetData>
    <row r="1" spans="2:4" ht="34.5" x14ac:dyDescent="0.65">
      <c r="B1" s="258" t="s">
        <v>266</v>
      </c>
      <c r="C1" s="258"/>
      <c r="D1" s="258"/>
    </row>
    <row r="2" spans="2:4" ht="29.5" x14ac:dyDescent="0.55000000000000004">
      <c r="B2" s="259" t="s">
        <v>370</v>
      </c>
      <c r="C2" s="260"/>
      <c r="D2" s="260"/>
    </row>
    <row r="3" spans="2:4" ht="29.5" x14ac:dyDescent="0.55000000000000004">
      <c r="B3" s="260" t="s">
        <v>184</v>
      </c>
      <c r="C3" s="260"/>
      <c r="D3" s="260"/>
    </row>
    <row r="4" spans="2:4" x14ac:dyDescent="0.35">
      <c r="B4" s="150"/>
      <c r="C4" s="150"/>
      <c r="D4" s="150"/>
    </row>
    <row r="5" spans="2:4" x14ac:dyDescent="0.35">
      <c r="B5" s="1" t="s">
        <v>50</v>
      </c>
      <c r="C5" s="184" t="s">
        <v>376</v>
      </c>
    </row>
    <row r="6" spans="2:4" x14ac:dyDescent="0.35">
      <c r="B6" s="1" t="s">
        <v>183</v>
      </c>
      <c r="C6" s="184" t="s">
        <v>377</v>
      </c>
      <c r="D6" s="139"/>
    </row>
    <row r="7" spans="2:4" x14ac:dyDescent="0.35">
      <c r="B7" s="1" t="s">
        <v>42</v>
      </c>
      <c r="C7" s="184" t="s">
        <v>338</v>
      </c>
    </row>
    <row r="8" spans="2:4" x14ac:dyDescent="0.35">
      <c r="B8" s="1" t="s">
        <v>181</v>
      </c>
      <c r="C8" s="184" t="s">
        <v>411</v>
      </c>
    </row>
    <row r="9" spans="2:4" x14ac:dyDescent="0.35">
      <c r="B9" s="1" t="s">
        <v>410</v>
      </c>
      <c r="C9" s="184" t="s">
        <v>412</v>
      </c>
    </row>
    <row r="10" spans="2:4" x14ac:dyDescent="0.35">
      <c r="B10" s="1" t="s">
        <v>43</v>
      </c>
      <c r="C10" s="184" t="s">
        <v>413</v>
      </c>
    </row>
    <row r="11" spans="2:4" x14ac:dyDescent="0.35">
      <c r="B11" s="1" t="s">
        <v>51</v>
      </c>
      <c r="C11" s="184" t="s">
        <v>414</v>
      </c>
    </row>
    <row r="12" spans="2:4" x14ac:dyDescent="0.35">
      <c r="B12" s="1" t="s">
        <v>44</v>
      </c>
      <c r="C12" s="184" t="s">
        <v>415</v>
      </c>
    </row>
    <row r="13" spans="2:4" x14ac:dyDescent="0.35">
      <c r="B13" s="1" t="s">
        <v>45</v>
      </c>
      <c r="C13" s="520" t="s">
        <v>416</v>
      </c>
    </row>
    <row r="14" spans="2:4" x14ac:dyDescent="0.35">
      <c r="B14" s="1" t="s">
        <v>46</v>
      </c>
      <c r="C14" s="184" t="s">
        <v>371</v>
      </c>
    </row>
    <row r="15" spans="2:4" x14ac:dyDescent="0.35">
      <c r="B15" s="1" t="s">
        <v>47</v>
      </c>
      <c r="C15" s="184" t="s">
        <v>372</v>
      </c>
    </row>
    <row r="16" spans="2:4" x14ac:dyDescent="0.35">
      <c r="B16" s="1" t="s">
        <v>355</v>
      </c>
      <c r="C16" s="184"/>
    </row>
    <row r="17" spans="1:28" x14ac:dyDescent="0.35">
      <c r="B17" s="1" t="s">
        <v>52</v>
      </c>
      <c r="C17" s="184" t="s">
        <v>339</v>
      </c>
    </row>
    <row r="18" spans="1:28" x14ac:dyDescent="0.35">
      <c r="B18" s="1" t="s">
        <v>63</v>
      </c>
      <c r="C18" s="181">
        <v>7</v>
      </c>
    </row>
    <row r="19" spans="1:28" x14ac:dyDescent="0.35">
      <c r="B19" s="1" t="s">
        <v>147</v>
      </c>
      <c r="C19" s="181" t="s">
        <v>417</v>
      </c>
      <c r="E19" s="242" t="s">
        <v>323</v>
      </c>
      <c r="F19" s="243"/>
      <c r="G19" s="243"/>
      <c r="H19" s="236"/>
      <c r="I19" s="236"/>
      <c r="J19" s="237"/>
    </row>
    <row r="20" spans="1:28" x14ac:dyDescent="0.35">
      <c r="B20" s="1" t="s">
        <v>182</v>
      </c>
      <c r="C20" s="232">
        <v>45</v>
      </c>
      <c r="E20" s="244" t="s">
        <v>185</v>
      </c>
      <c r="F20" s="245"/>
      <c r="G20" s="245"/>
      <c r="H20" s="238"/>
      <c r="I20" s="238"/>
      <c r="J20" s="239"/>
      <c r="U20" s="275" t="s">
        <v>384</v>
      </c>
      <c r="V20" s="276"/>
      <c r="W20" s="276"/>
      <c r="X20" s="276"/>
      <c r="Y20" s="276"/>
      <c r="Z20" s="276"/>
      <c r="AA20" s="276"/>
      <c r="AB20" s="276"/>
    </row>
    <row r="21" spans="1:28" ht="72" customHeight="1" x14ac:dyDescent="0.35">
      <c r="B21" s="233" t="s">
        <v>261</v>
      </c>
      <c r="C21" s="270" t="s">
        <v>418</v>
      </c>
      <c r="D21" s="271"/>
      <c r="E21" s="244" t="s">
        <v>186</v>
      </c>
      <c r="F21" s="245"/>
      <c r="G21" s="245"/>
      <c r="H21" s="238"/>
      <c r="I21" s="238"/>
      <c r="J21" s="239"/>
      <c r="U21" s="283" t="s">
        <v>385</v>
      </c>
      <c r="V21" s="284"/>
      <c r="W21" s="284"/>
      <c r="X21" s="284"/>
      <c r="Y21" s="284"/>
      <c r="Z21" s="284"/>
      <c r="AA21" s="284"/>
      <c r="AB21" s="284"/>
    </row>
    <row r="22" spans="1:28" ht="26" x14ac:dyDescent="0.6">
      <c r="B22" s="153" t="s">
        <v>262</v>
      </c>
      <c r="E22" s="244" t="s">
        <v>187</v>
      </c>
      <c r="F22" s="246"/>
      <c r="G22" s="246"/>
      <c r="H22" s="240"/>
      <c r="I22" s="240"/>
      <c r="J22" s="241"/>
      <c r="U22" s="285" t="s">
        <v>380</v>
      </c>
      <c r="V22" s="286"/>
      <c r="W22" s="286"/>
      <c r="X22" s="286"/>
      <c r="Y22" s="286"/>
      <c r="Z22" s="286"/>
      <c r="AA22" s="286"/>
      <c r="AB22" s="287"/>
    </row>
    <row r="23" spans="1:28" ht="38.25" customHeight="1" x14ac:dyDescent="0.6">
      <c r="B23" s="153"/>
      <c r="F23" s="272" t="s">
        <v>212</v>
      </c>
      <c r="G23" s="272"/>
      <c r="H23" s="272"/>
      <c r="I23" s="272"/>
      <c r="J23" s="272"/>
      <c r="K23" s="272"/>
      <c r="L23" s="191"/>
      <c r="M23" s="191"/>
      <c r="N23" s="191"/>
      <c r="O23" s="191"/>
      <c r="U23" s="277" t="s">
        <v>387</v>
      </c>
      <c r="V23" s="277" t="s">
        <v>383</v>
      </c>
      <c r="W23" s="277" t="s">
        <v>219</v>
      </c>
      <c r="X23" s="277" t="s">
        <v>220</v>
      </c>
      <c r="Y23" s="277" t="s">
        <v>221</v>
      </c>
      <c r="Z23" s="279" t="s">
        <v>382</v>
      </c>
      <c r="AA23" s="281" t="s">
        <v>381</v>
      </c>
      <c r="AB23" s="277" t="s">
        <v>208</v>
      </c>
    </row>
    <row r="24" spans="1:28" ht="15" customHeight="1" x14ac:dyDescent="0.35">
      <c r="B24" s="151" t="s">
        <v>65</v>
      </c>
      <c r="C24" s="265" t="s">
        <v>263</v>
      </c>
      <c r="D24" s="265"/>
      <c r="E24" s="229" t="s">
        <v>146</v>
      </c>
      <c r="F24" s="231" t="s">
        <v>213</v>
      </c>
      <c r="G24" s="231" t="s">
        <v>152</v>
      </c>
      <c r="H24" s="231" t="s">
        <v>214</v>
      </c>
      <c r="I24" s="231" t="s">
        <v>152</v>
      </c>
      <c r="J24" s="231" t="s">
        <v>215</v>
      </c>
      <c r="K24" s="231" t="s">
        <v>152</v>
      </c>
      <c r="L24" s="230" t="s">
        <v>226</v>
      </c>
      <c r="M24" s="151" t="s">
        <v>239</v>
      </c>
      <c r="N24" s="151" t="s">
        <v>247</v>
      </c>
      <c r="O24" s="151" t="s">
        <v>155</v>
      </c>
      <c r="P24" s="151" t="s">
        <v>152</v>
      </c>
      <c r="Q24" s="151" t="s">
        <v>179</v>
      </c>
      <c r="R24" s="140" t="s">
        <v>177</v>
      </c>
      <c r="S24" s="255" t="s">
        <v>178</v>
      </c>
      <c r="T24" s="255"/>
      <c r="U24" s="278"/>
      <c r="V24" s="278"/>
      <c r="W24" s="278"/>
      <c r="X24" s="278"/>
      <c r="Y24" s="278"/>
      <c r="Z24" s="280"/>
      <c r="AA24" s="282"/>
      <c r="AB24" s="278"/>
    </row>
    <row r="25" spans="1:28" x14ac:dyDescent="0.35">
      <c r="A25" t="s">
        <v>156</v>
      </c>
      <c r="B25" s="263" t="str">
        <f>IF(ISTEXT(D25),"1","")</f>
        <v>1</v>
      </c>
      <c r="C25" s="180" t="str">
        <f>B25</f>
        <v>1</v>
      </c>
      <c r="D25" s="182" t="s">
        <v>419</v>
      </c>
      <c r="E25" s="257">
        <v>3</v>
      </c>
      <c r="F25" s="184" t="s">
        <v>217</v>
      </c>
      <c r="G25" s="184" t="s">
        <v>273</v>
      </c>
      <c r="H25" s="184" t="s">
        <v>216</v>
      </c>
      <c r="I25" s="184" t="s">
        <v>274</v>
      </c>
      <c r="J25" s="184" t="s">
        <v>269</v>
      </c>
      <c r="K25" s="184" t="s">
        <v>275</v>
      </c>
      <c r="L25" s="184" t="s">
        <v>227</v>
      </c>
      <c r="M25" s="184" t="s">
        <v>276</v>
      </c>
      <c r="N25" s="184" t="s">
        <v>277</v>
      </c>
      <c r="O25" s="184"/>
      <c r="P25" s="274" t="s">
        <v>341</v>
      </c>
      <c r="Q25" s="273"/>
      <c r="R25" s="263">
        <f>POSEM1!C11</f>
        <v>93</v>
      </c>
      <c r="S25" s="263">
        <f>COUNTIF(POSEM1!D11:AM11,"&gt;=0")</f>
        <v>14</v>
      </c>
      <c r="T25" s="111" t="str">
        <f>A25</f>
        <v>1a</v>
      </c>
      <c r="U25" s="261">
        <v>1</v>
      </c>
      <c r="V25" s="183">
        <v>1</v>
      </c>
      <c r="W25" s="183">
        <v>1</v>
      </c>
      <c r="X25" s="183">
        <v>1</v>
      </c>
      <c r="Y25" s="183">
        <v>1</v>
      </c>
      <c r="Z25" s="183">
        <v>1</v>
      </c>
      <c r="AA25" s="183"/>
      <c r="AB25" s="183">
        <v>1</v>
      </c>
    </row>
    <row r="26" spans="1:28" ht="15" hidden="1" customHeight="1" x14ac:dyDescent="0.35">
      <c r="A26" t="s">
        <v>157</v>
      </c>
      <c r="B26" s="263"/>
      <c r="C26" s="180">
        <f t="shared" ref="C26:C43" si="0">B26</f>
        <v>0</v>
      </c>
      <c r="D26" s="181"/>
      <c r="E26" s="257"/>
      <c r="F26" s="184"/>
      <c r="G26" s="184"/>
      <c r="H26" s="184"/>
      <c r="I26" s="184"/>
      <c r="J26" s="184"/>
      <c r="K26" s="184"/>
      <c r="L26" s="184"/>
      <c r="M26" s="184"/>
      <c r="N26" s="184"/>
      <c r="O26" s="184"/>
      <c r="P26" s="274"/>
      <c r="Q26" s="273"/>
      <c r="R26" s="263"/>
      <c r="S26" s="263"/>
      <c r="T26" s="111" t="str">
        <f t="shared" ref="T26:T44" si="1">A26</f>
        <v>1b</v>
      </c>
      <c r="U26" s="261"/>
      <c r="V26" s="183"/>
      <c r="W26" s="183"/>
      <c r="X26" s="183"/>
      <c r="Y26" s="183"/>
      <c r="Z26" s="183"/>
      <c r="AA26" s="183"/>
      <c r="AB26" s="183"/>
    </row>
    <row r="27" spans="1:28" x14ac:dyDescent="0.35">
      <c r="A27" t="s">
        <v>158</v>
      </c>
      <c r="B27" s="263" t="str">
        <f>IF(ISTEXT(D27),"2","")</f>
        <v>2</v>
      </c>
      <c r="C27" s="180" t="str">
        <f t="shared" si="0"/>
        <v>2</v>
      </c>
      <c r="D27" s="181" t="s">
        <v>420</v>
      </c>
      <c r="E27" s="257">
        <v>3</v>
      </c>
      <c r="F27" s="184" t="s">
        <v>217</v>
      </c>
      <c r="G27" s="184" t="s">
        <v>278</v>
      </c>
      <c r="H27" s="184" t="s">
        <v>216</v>
      </c>
      <c r="I27" s="184" t="s">
        <v>279</v>
      </c>
      <c r="J27" s="184" t="s">
        <v>269</v>
      </c>
      <c r="K27" s="184" t="s">
        <v>280</v>
      </c>
      <c r="L27" s="184" t="s">
        <v>227</v>
      </c>
      <c r="M27" s="184" t="s">
        <v>281</v>
      </c>
      <c r="N27" s="184" t="s">
        <v>282</v>
      </c>
      <c r="O27" s="184"/>
      <c r="P27" s="261" t="s">
        <v>342</v>
      </c>
      <c r="Q27" s="273"/>
      <c r="R27" s="263">
        <f>POSEM1!C13</f>
        <v>93</v>
      </c>
      <c r="S27" s="263">
        <f>COUNTIF(POSEM1!D13:AM13,"&gt;=0")</f>
        <v>5</v>
      </c>
      <c r="T27" s="111" t="str">
        <f t="shared" si="1"/>
        <v>2a</v>
      </c>
      <c r="U27" s="261">
        <v>1</v>
      </c>
      <c r="V27" s="183">
        <v>1</v>
      </c>
      <c r="W27" s="183">
        <v>1</v>
      </c>
      <c r="X27" s="183">
        <v>1</v>
      </c>
      <c r="Y27" s="183">
        <v>1</v>
      </c>
      <c r="Z27" s="183">
        <v>1</v>
      </c>
      <c r="AA27" s="183"/>
      <c r="AB27" s="183">
        <v>1</v>
      </c>
    </row>
    <row r="28" spans="1:28" ht="15" hidden="1" customHeight="1" x14ac:dyDescent="0.35">
      <c r="A28" t="s">
        <v>159</v>
      </c>
      <c r="B28" s="263"/>
      <c r="C28" s="180">
        <f t="shared" si="0"/>
        <v>0</v>
      </c>
      <c r="D28" s="181"/>
      <c r="E28" s="257"/>
      <c r="F28" s="184"/>
      <c r="G28" s="184"/>
      <c r="H28" s="184"/>
      <c r="I28" s="184"/>
      <c r="J28" s="184"/>
      <c r="K28" s="184"/>
      <c r="L28" s="184"/>
      <c r="M28" s="184"/>
      <c r="N28" s="184"/>
      <c r="O28" s="184"/>
      <c r="P28" s="261"/>
      <c r="Q28" s="273"/>
      <c r="R28" s="263"/>
      <c r="S28" s="263"/>
      <c r="T28" s="111" t="str">
        <f t="shared" si="1"/>
        <v>2b</v>
      </c>
      <c r="U28" s="261"/>
      <c r="V28" s="183"/>
      <c r="W28" s="183"/>
      <c r="X28" s="183"/>
      <c r="Y28" s="183"/>
      <c r="Z28" s="183"/>
      <c r="AA28" s="183"/>
      <c r="AB28" s="183"/>
    </row>
    <row r="29" spans="1:28" x14ac:dyDescent="0.35">
      <c r="A29" t="s">
        <v>160</v>
      </c>
      <c r="B29" s="263" t="str">
        <f>IF(ISTEXT(D29),"3","")</f>
        <v>3</v>
      </c>
      <c r="C29" s="180" t="str">
        <f t="shared" si="0"/>
        <v>3</v>
      </c>
      <c r="D29" s="182" t="s">
        <v>421</v>
      </c>
      <c r="E29" s="257">
        <v>3</v>
      </c>
      <c r="F29" s="184" t="s">
        <v>217</v>
      </c>
      <c r="G29" s="184" t="s">
        <v>283</v>
      </c>
      <c r="H29" s="184" t="s">
        <v>269</v>
      </c>
      <c r="I29" s="184" t="s">
        <v>284</v>
      </c>
      <c r="J29" s="184" t="s">
        <v>272</v>
      </c>
      <c r="K29" s="184" t="s">
        <v>285</v>
      </c>
      <c r="L29" s="184" t="s">
        <v>227</v>
      </c>
      <c r="M29" s="184" t="s">
        <v>286</v>
      </c>
      <c r="N29" s="184" t="s">
        <v>287</v>
      </c>
      <c r="O29" s="184"/>
      <c r="P29" s="261" t="s">
        <v>343</v>
      </c>
      <c r="Q29" s="273"/>
      <c r="R29" s="263">
        <f>POSEM1!C15</f>
        <v>93</v>
      </c>
      <c r="S29" s="263">
        <f>COUNTIF(POSEM1!D15:AM15,"&gt;=0")</f>
        <v>0</v>
      </c>
      <c r="T29" s="111" t="str">
        <f t="shared" si="1"/>
        <v>3a</v>
      </c>
      <c r="U29" s="261">
        <v>1</v>
      </c>
      <c r="V29" s="183">
        <v>1</v>
      </c>
      <c r="W29" s="183">
        <v>1</v>
      </c>
      <c r="X29" s="183">
        <v>1</v>
      </c>
      <c r="Y29" s="183">
        <v>1</v>
      </c>
      <c r="Z29" s="183">
        <v>1</v>
      </c>
      <c r="AA29" s="183"/>
      <c r="AB29" s="183">
        <v>1</v>
      </c>
    </row>
    <row r="30" spans="1:28" hidden="1" x14ac:dyDescent="0.35">
      <c r="A30" t="s">
        <v>161</v>
      </c>
      <c r="B30" s="263"/>
      <c r="C30" s="180">
        <f t="shared" si="0"/>
        <v>0</v>
      </c>
      <c r="D30" s="181"/>
      <c r="E30" s="257"/>
      <c r="F30" s="184"/>
      <c r="G30" s="184"/>
      <c r="H30" s="184"/>
      <c r="I30" s="184"/>
      <c r="J30" s="184"/>
      <c r="K30" s="184"/>
      <c r="L30" s="184"/>
      <c r="M30" s="184"/>
      <c r="N30" s="184"/>
      <c r="O30" s="184"/>
      <c r="P30" s="261"/>
      <c r="Q30" s="273"/>
      <c r="R30" s="263"/>
      <c r="S30" s="263"/>
      <c r="T30" s="111" t="str">
        <f t="shared" si="1"/>
        <v>3b</v>
      </c>
      <c r="U30" s="261"/>
      <c r="V30" s="183"/>
      <c r="W30" s="183"/>
      <c r="X30" s="183"/>
      <c r="Y30" s="183"/>
      <c r="Z30" s="183"/>
      <c r="AA30" s="183"/>
      <c r="AB30" s="183"/>
    </row>
    <row r="31" spans="1:28" x14ac:dyDescent="0.35">
      <c r="A31" t="s">
        <v>162</v>
      </c>
      <c r="B31" s="263" t="str">
        <f>IF(ISTEXT(D31),"4","")</f>
        <v/>
      </c>
      <c r="C31" s="180" t="str">
        <f t="shared" si="0"/>
        <v/>
      </c>
      <c r="D31" s="181"/>
      <c r="E31" s="257">
        <v>5</v>
      </c>
      <c r="F31" s="184" t="s">
        <v>216</v>
      </c>
      <c r="G31" s="184" t="s">
        <v>288</v>
      </c>
      <c r="H31" s="184" t="s">
        <v>217</v>
      </c>
      <c r="I31" s="184" t="s">
        <v>289</v>
      </c>
      <c r="J31" s="184" t="s">
        <v>272</v>
      </c>
      <c r="K31" s="184" t="s">
        <v>290</v>
      </c>
      <c r="L31" s="184" t="s">
        <v>227</v>
      </c>
      <c r="M31" s="184" t="s">
        <v>291</v>
      </c>
      <c r="N31" s="184" t="s">
        <v>292</v>
      </c>
      <c r="O31" s="184"/>
      <c r="P31" s="261" t="s">
        <v>344</v>
      </c>
      <c r="Q31" s="273"/>
      <c r="R31" s="263" t="str">
        <f>POSEM1!C20</f>
        <v/>
      </c>
      <c r="S31" s="263">
        <f>COUNTIF(POSEM1!D20:AM20,"&gt;=0")</f>
        <v>0</v>
      </c>
      <c r="T31" s="111" t="str">
        <f t="shared" si="1"/>
        <v>4a</v>
      </c>
      <c r="U31" s="261">
        <v>1</v>
      </c>
      <c r="V31" s="183">
        <v>1</v>
      </c>
      <c r="W31" s="183">
        <v>1</v>
      </c>
      <c r="X31" s="183">
        <v>1</v>
      </c>
      <c r="Y31" s="183">
        <v>1</v>
      </c>
      <c r="Z31" s="183">
        <v>1</v>
      </c>
      <c r="AA31" s="183"/>
      <c r="AB31" s="183">
        <v>1</v>
      </c>
    </row>
    <row r="32" spans="1:28" hidden="1" x14ac:dyDescent="0.35">
      <c r="A32" t="s">
        <v>163</v>
      </c>
      <c r="B32" s="263"/>
      <c r="C32" s="180">
        <f t="shared" si="0"/>
        <v>0</v>
      </c>
      <c r="D32" s="181"/>
      <c r="E32" s="257"/>
      <c r="F32" s="184"/>
      <c r="G32" s="184"/>
      <c r="H32" s="184"/>
      <c r="I32" s="184"/>
      <c r="J32" s="184"/>
      <c r="K32" s="184"/>
      <c r="L32" s="184"/>
      <c r="M32" s="184"/>
      <c r="N32" s="184"/>
      <c r="O32" s="184"/>
      <c r="P32" s="261"/>
      <c r="Q32" s="273"/>
      <c r="R32" s="263"/>
      <c r="S32" s="263"/>
      <c r="T32" s="111" t="str">
        <f t="shared" si="1"/>
        <v>4b</v>
      </c>
      <c r="U32" s="261"/>
      <c r="V32" s="183"/>
      <c r="W32" s="183"/>
      <c r="X32" s="183"/>
      <c r="Y32" s="183"/>
      <c r="Z32" s="183"/>
      <c r="AA32" s="183"/>
      <c r="AB32" s="183"/>
    </row>
    <row r="33" spans="1:28" x14ac:dyDescent="0.35">
      <c r="A33" t="s">
        <v>164</v>
      </c>
      <c r="B33" s="263" t="str">
        <f>IF(ISTEXT(D33),"5","")</f>
        <v/>
      </c>
      <c r="C33" s="180" t="str">
        <f t="shared" si="0"/>
        <v/>
      </c>
      <c r="D33" s="181"/>
      <c r="E33" s="257">
        <v>10</v>
      </c>
      <c r="F33" s="184" t="s">
        <v>216</v>
      </c>
      <c r="G33" s="184" t="s">
        <v>293</v>
      </c>
      <c r="H33" s="184" t="s">
        <v>217</v>
      </c>
      <c r="I33" s="184" t="s">
        <v>294</v>
      </c>
      <c r="J33" s="184" t="s">
        <v>269</v>
      </c>
      <c r="K33" s="184" t="s">
        <v>295</v>
      </c>
      <c r="L33" s="184" t="s">
        <v>227</v>
      </c>
      <c r="M33" s="184" t="s">
        <v>296</v>
      </c>
      <c r="N33" s="184" t="s">
        <v>297</v>
      </c>
      <c r="O33" s="184"/>
      <c r="P33" s="261" t="s">
        <v>345</v>
      </c>
      <c r="Q33" s="273"/>
      <c r="R33" s="263" t="str">
        <f>POSEM1!C22</f>
        <v/>
      </c>
      <c r="S33" s="263">
        <f>COUNTIF(POSEM1!D22:AM22,"&gt;=0")</f>
        <v>0</v>
      </c>
      <c r="T33" s="111" t="str">
        <f t="shared" si="1"/>
        <v>5a</v>
      </c>
      <c r="U33" s="261">
        <v>1</v>
      </c>
      <c r="V33" s="183">
        <v>1</v>
      </c>
      <c r="W33" s="183">
        <v>1</v>
      </c>
      <c r="X33" s="183">
        <v>1</v>
      </c>
      <c r="Y33" s="183">
        <v>1</v>
      </c>
      <c r="Z33" s="183">
        <v>1</v>
      </c>
      <c r="AA33" s="183"/>
      <c r="AB33" s="183">
        <v>1</v>
      </c>
    </row>
    <row r="34" spans="1:28" ht="15" hidden="1" customHeight="1" x14ac:dyDescent="0.35">
      <c r="A34" t="s">
        <v>165</v>
      </c>
      <c r="B34" s="263"/>
      <c r="C34" s="180">
        <f t="shared" si="0"/>
        <v>0</v>
      </c>
      <c r="D34" s="181"/>
      <c r="E34" s="257"/>
      <c r="F34" s="184"/>
      <c r="G34" s="184"/>
      <c r="H34" s="184"/>
      <c r="I34" s="184"/>
      <c r="J34" s="184"/>
      <c r="K34" s="184"/>
      <c r="L34" s="184"/>
      <c r="M34" s="184"/>
      <c r="N34" s="184"/>
      <c r="O34" s="184"/>
      <c r="P34" s="261"/>
      <c r="Q34" s="273"/>
      <c r="R34" s="263"/>
      <c r="S34" s="263"/>
      <c r="T34" s="111" t="str">
        <f t="shared" si="1"/>
        <v>5b</v>
      </c>
      <c r="U34" s="261"/>
      <c r="V34" s="183"/>
      <c r="W34" s="183"/>
      <c r="X34" s="183"/>
      <c r="Y34" s="183"/>
      <c r="Z34" s="183"/>
      <c r="AA34" s="183"/>
      <c r="AB34" s="183"/>
    </row>
    <row r="35" spans="1:28" x14ac:dyDescent="0.35">
      <c r="A35" t="s">
        <v>166</v>
      </c>
      <c r="B35" s="263" t="str">
        <f>IF(ISTEXT(D35),"6","")</f>
        <v/>
      </c>
      <c r="C35" s="180" t="str">
        <f t="shared" si="0"/>
        <v/>
      </c>
      <c r="D35" s="181"/>
      <c r="E35" s="257"/>
      <c r="F35" s="184"/>
      <c r="G35" s="184"/>
      <c r="H35" s="184"/>
      <c r="I35" s="184"/>
      <c r="J35" s="184"/>
      <c r="K35" s="184"/>
      <c r="L35" s="184"/>
      <c r="M35" s="184"/>
      <c r="N35" s="184"/>
      <c r="O35" s="184"/>
      <c r="P35" s="261"/>
      <c r="Q35" s="273"/>
      <c r="R35" s="263" t="str">
        <f>POSEM1!C24</f>
        <v/>
      </c>
      <c r="S35" s="263">
        <f>COUNTIF(POSEM1!D24:AM24,"&gt;=0")</f>
        <v>0</v>
      </c>
      <c r="T35" s="111" t="str">
        <f t="shared" si="1"/>
        <v>6a</v>
      </c>
      <c r="U35" s="261"/>
      <c r="V35" s="183"/>
      <c r="W35" s="183"/>
      <c r="X35" s="183"/>
      <c r="Y35" s="183"/>
      <c r="Z35" s="183"/>
      <c r="AA35" s="183"/>
      <c r="AB35" s="183"/>
    </row>
    <row r="36" spans="1:28" ht="15" hidden="1" customHeight="1" x14ac:dyDescent="0.35">
      <c r="A36" t="s">
        <v>167</v>
      </c>
      <c r="B36" s="263"/>
      <c r="C36" s="180">
        <f t="shared" si="0"/>
        <v>0</v>
      </c>
      <c r="D36" s="181"/>
      <c r="E36" s="257"/>
      <c r="F36" s="184"/>
      <c r="G36" s="184"/>
      <c r="H36" s="184"/>
      <c r="I36" s="184"/>
      <c r="J36" s="184"/>
      <c r="K36" s="184"/>
      <c r="L36" s="184"/>
      <c r="M36" s="184"/>
      <c r="N36" s="184"/>
      <c r="O36" s="184"/>
      <c r="P36" s="261"/>
      <c r="Q36" s="273"/>
      <c r="R36" s="263"/>
      <c r="S36" s="263"/>
      <c r="T36" s="111" t="str">
        <f t="shared" si="1"/>
        <v>6b</v>
      </c>
      <c r="U36" s="261"/>
      <c r="V36" s="183"/>
      <c r="W36" s="183"/>
      <c r="X36" s="183"/>
      <c r="Y36" s="183"/>
      <c r="Z36" s="183"/>
      <c r="AA36" s="183"/>
      <c r="AB36" s="183"/>
    </row>
    <row r="37" spans="1:28" x14ac:dyDescent="0.35">
      <c r="A37" t="s">
        <v>168</v>
      </c>
      <c r="B37" s="263" t="str">
        <f>IF(ISTEXT(D37),"7","")</f>
        <v/>
      </c>
      <c r="C37" s="180" t="str">
        <f t="shared" si="0"/>
        <v/>
      </c>
      <c r="D37" s="181"/>
      <c r="E37" s="257"/>
      <c r="F37" s="184"/>
      <c r="G37" s="184"/>
      <c r="H37" s="184"/>
      <c r="I37" s="184"/>
      <c r="J37" s="184"/>
      <c r="K37" s="184"/>
      <c r="L37" s="184"/>
      <c r="M37" s="184"/>
      <c r="N37" s="184"/>
      <c r="O37" s="184"/>
      <c r="P37" s="261"/>
      <c r="Q37" s="273"/>
      <c r="R37" s="263" t="str">
        <f>POSEM1!C29</f>
        <v/>
      </c>
      <c r="S37" s="263">
        <f>COUNTIF(POSEM1!D29:AM29,"&gt;=0")</f>
        <v>0</v>
      </c>
      <c r="T37" s="111" t="str">
        <f t="shared" si="1"/>
        <v>7a</v>
      </c>
      <c r="U37" s="261"/>
      <c r="V37" s="183"/>
      <c r="W37" s="183"/>
      <c r="X37" s="183"/>
      <c r="Y37" s="183"/>
      <c r="Z37" s="183"/>
      <c r="AA37" s="183"/>
      <c r="AB37" s="183"/>
    </row>
    <row r="38" spans="1:28" ht="15" hidden="1" customHeight="1" x14ac:dyDescent="0.35">
      <c r="A38" t="s">
        <v>169</v>
      </c>
      <c r="B38" s="263"/>
      <c r="C38" s="180">
        <f t="shared" si="0"/>
        <v>0</v>
      </c>
      <c r="D38" s="181"/>
      <c r="E38" s="257"/>
      <c r="F38" s="184"/>
      <c r="G38" s="184"/>
      <c r="H38" s="184"/>
      <c r="I38" s="184"/>
      <c r="J38" s="184"/>
      <c r="K38" s="184"/>
      <c r="L38" s="184"/>
      <c r="M38" s="184"/>
      <c r="N38" s="184"/>
      <c r="O38" s="184"/>
      <c r="P38" s="261"/>
      <c r="Q38" s="273"/>
      <c r="R38" s="263"/>
      <c r="S38" s="263"/>
      <c r="T38" s="111" t="str">
        <f t="shared" si="1"/>
        <v>7b</v>
      </c>
      <c r="U38" s="261"/>
      <c r="V38" s="183"/>
      <c r="W38" s="183"/>
      <c r="X38" s="183"/>
      <c r="Y38" s="183"/>
      <c r="Z38" s="183"/>
      <c r="AA38" s="183"/>
      <c r="AB38" s="183"/>
    </row>
    <row r="39" spans="1:28" x14ac:dyDescent="0.35">
      <c r="A39" t="s">
        <v>170</v>
      </c>
      <c r="B39" s="263" t="str">
        <f>IF(ISTEXT(D39),"8","")</f>
        <v/>
      </c>
      <c r="C39" s="180" t="str">
        <f t="shared" si="0"/>
        <v/>
      </c>
      <c r="D39" s="181"/>
      <c r="E39" s="257"/>
      <c r="F39" s="184"/>
      <c r="G39" s="184"/>
      <c r="H39" s="184"/>
      <c r="I39" s="184"/>
      <c r="J39" s="184"/>
      <c r="K39" s="184"/>
      <c r="L39" s="184"/>
      <c r="M39" s="184"/>
      <c r="N39" s="184"/>
      <c r="O39" s="184"/>
      <c r="P39" s="261"/>
      <c r="Q39" s="273"/>
      <c r="R39" s="263" t="str">
        <f>POSEM1!C31</f>
        <v/>
      </c>
      <c r="S39" s="263">
        <f>COUNTIF(POSEM1!D31:AM31,"&gt;=0")</f>
        <v>0</v>
      </c>
      <c r="T39" s="111" t="str">
        <f t="shared" si="1"/>
        <v>8a</v>
      </c>
      <c r="U39" s="261"/>
      <c r="V39" s="183"/>
      <c r="W39" s="183"/>
      <c r="X39" s="183"/>
      <c r="Y39" s="183"/>
      <c r="Z39" s="183"/>
      <c r="AA39" s="183"/>
      <c r="AB39" s="183"/>
    </row>
    <row r="40" spans="1:28" ht="15" hidden="1" customHeight="1" x14ac:dyDescent="0.35">
      <c r="A40" t="s">
        <v>171</v>
      </c>
      <c r="B40" s="263"/>
      <c r="C40" s="180">
        <f t="shared" si="0"/>
        <v>0</v>
      </c>
      <c r="D40" s="181"/>
      <c r="E40" s="257"/>
      <c r="F40" s="184"/>
      <c r="G40" s="184"/>
      <c r="H40" s="184"/>
      <c r="I40" s="184"/>
      <c r="J40" s="184"/>
      <c r="K40" s="184"/>
      <c r="L40" s="184"/>
      <c r="M40" s="184"/>
      <c r="N40" s="184"/>
      <c r="O40" s="184"/>
      <c r="P40" s="261"/>
      <c r="Q40" s="273"/>
      <c r="R40" s="263"/>
      <c r="S40" s="263"/>
      <c r="T40" s="111" t="str">
        <f t="shared" si="1"/>
        <v>8b</v>
      </c>
      <c r="U40" s="261"/>
      <c r="V40" s="183"/>
      <c r="W40" s="183"/>
      <c r="X40" s="183"/>
      <c r="Y40" s="183"/>
      <c r="Z40" s="183"/>
      <c r="AA40" s="183"/>
      <c r="AB40" s="183"/>
    </row>
    <row r="41" spans="1:28" x14ac:dyDescent="0.35">
      <c r="A41" t="s">
        <v>172</v>
      </c>
      <c r="B41" s="263" t="str">
        <f>IF(ISTEXT(D41),"9","")</f>
        <v/>
      </c>
      <c r="C41" s="180" t="str">
        <f t="shared" si="0"/>
        <v/>
      </c>
      <c r="D41" s="181"/>
      <c r="E41" s="257"/>
      <c r="F41" s="184"/>
      <c r="G41" s="184"/>
      <c r="H41" s="184"/>
      <c r="I41" s="184"/>
      <c r="J41" s="184"/>
      <c r="K41" s="184"/>
      <c r="L41" s="184"/>
      <c r="M41" s="184"/>
      <c r="N41" s="184"/>
      <c r="O41" s="184"/>
      <c r="P41" s="261"/>
      <c r="Q41" s="273"/>
      <c r="R41" s="263" t="str">
        <f>POSEM1!C33</f>
        <v/>
      </c>
      <c r="S41" s="263">
        <f>COUNTIF(POSEM1!D33:AM33,"&gt;=0")</f>
        <v>0</v>
      </c>
      <c r="T41" s="111" t="str">
        <f t="shared" si="1"/>
        <v>9a</v>
      </c>
      <c r="U41" s="261"/>
      <c r="V41" s="183"/>
      <c r="W41" s="183"/>
      <c r="X41" s="183"/>
      <c r="Y41" s="183"/>
      <c r="Z41" s="183"/>
      <c r="AA41" s="183"/>
      <c r="AB41" s="183"/>
    </row>
    <row r="42" spans="1:28" ht="15" hidden="1" customHeight="1" x14ac:dyDescent="0.35">
      <c r="A42" t="s">
        <v>173</v>
      </c>
      <c r="B42" s="263"/>
      <c r="C42" s="180">
        <f t="shared" si="0"/>
        <v>0</v>
      </c>
      <c r="D42" s="181"/>
      <c r="E42" s="257"/>
      <c r="F42" s="184"/>
      <c r="G42" s="184"/>
      <c r="H42" s="184"/>
      <c r="I42" s="184"/>
      <c r="J42" s="184"/>
      <c r="K42" s="184"/>
      <c r="L42" s="184"/>
      <c r="M42" s="184"/>
      <c r="N42" s="184"/>
      <c r="O42" s="184"/>
      <c r="P42" s="261"/>
      <c r="Q42" s="273"/>
      <c r="R42" s="263"/>
      <c r="S42" s="263"/>
      <c r="T42" s="111" t="str">
        <f t="shared" si="1"/>
        <v>9b</v>
      </c>
      <c r="U42" s="261"/>
      <c r="V42" s="183"/>
      <c r="W42" s="183"/>
      <c r="X42" s="183"/>
      <c r="Y42" s="183"/>
      <c r="Z42" s="183"/>
      <c r="AA42" s="183"/>
      <c r="AB42" s="183"/>
    </row>
    <row r="43" spans="1:28" x14ac:dyDescent="0.35">
      <c r="A43" t="s">
        <v>174</v>
      </c>
      <c r="B43" s="263" t="str">
        <f>IF(ISTEXT(D43),"10","")</f>
        <v/>
      </c>
      <c r="C43" s="180" t="str">
        <f t="shared" si="0"/>
        <v/>
      </c>
      <c r="D43" s="181"/>
      <c r="E43" s="257"/>
      <c r="F43" s="184"/>
      <c r="G43" s="184"/>
      <c r="H43" s="184"/>
      <c r="I43" s="184"/>
      <c r="J43" s="184"/>
      <c r="K43" s="184"/>
      <c r="L43" s="184"/>
      <c r="M43" s="184"/>
      <c r="N43" s="184"/>
      <c r="O43" s="184"/>
      <c r="P43" s="261"/>
      <c r="Q43" s="273"/>
      <c r="R43" s="263" t="str">
        <f>POSEM1!C38</f>
        <v/>
      </c>
      <c r="S43" s="263">
        <f>COUNTIF(POSEM1!D38:AM38,"&gt;=0")</f>
        <v>0</v>
      </c>
      <c r="T43" s="111" t="str">
        <f t="shared" si="1"/>
        <v>10a</v>
      </c>
      <c r="U43" s="183"/>
      <c r="V43" s="183"/>
      <c r="W43" s="183"/>
      <c r="X43" s="183"/>
      <c r="Y43" s="183"/>
      <c r="Z43" s="183"/>
      <c r="AA43" s="183"/>
      <c r="AB43" s="183"/>
    </row>
    <row r="44" spans="1:28" ht="15" hidden="1" customHeight="1" x14ac:dyDescent="0.35">
      <c r="A44" t="s">
        <v>175</v>
      </c>
      <c r="B44" s="263"/>
      <c r="C44" s="127"/>
      <c r="D44" s="181"/>
      <c r="E44" s="257"/>
      <c r="F44" s="184"/>
      <c r="G44" s="184"/>
      <c r="H44" s="184"/>
      <c r="I44" s="184"/>
      <c r="J44" s="184"/>
      <c r="K44" s="184"/>
      <c r="L44" s="184"/>
      <c r="M44" s="184"/>
      <c r="N44" s="184"/>
      <c r="O44" s="184"/>
      <c r="P44" s="261"/>
      <c r="Q44" s="273"/>
      <c r="R44" s="263"/>
      <c r="S44" s="263"/>
      <c r="T44" s="111" t="str">
        <f t="shared" si="1"/>
        <v>10b</v>
      </c>
      <c r="U44" s="1"/>
      <c r="V44" s="1"/>
      <c r="W44" s="1"/>
      <c r="X44" s="1"/>
      <c r="Y44" s="1"/>
      <c r="Z44" s="1"/>
      <c r="AA44" s="1"/>
      <c r="AB44" s="1"/>
    </row>
    <row r="45" spans="1:28" x14ac:dyDescent="0.35">
      <c r="D45" s="264" t="s">
        <v>143</v>
      </c>
      <c r="E45" s="264">
        <f>SUM(E25:E44)</f>
        <v>24</v>
      </c>
    </row>
    <row r="46" spans="1:28" ht="15" customHeight="1" x14ac:dyDescent="0.35">
      <c r="D46" s="264"/>
      <c r="E46" s="264"/>
      <c r="U46" s="285" t="s">
        <v>380</v>
      </c>
      <c r="V46" s="286"/>
      <c r="W46" s="286"/>
      <c r="X46" s="286"/>
      <c r="Y46" s="286"/>
      <c r="Z46" s="286"/>
      <c r="AA46" s="286"/>
      <c r="AB46" s="287"/>
    </row>
    <row r="47" spans="1:28" ht="26" x14ac:dyDescent="0.6">
      <c r="B47" s="153" t="s">
        <v>264</v>
      </c>
      <c r="D47" s="13"/>
      <c r="E47" s="13"/>
      <c r="F47" s="272" t="s">
        <v>212</v>
      </c>
      <c r="G47" s="272"/>
      <c r="H47" s="272"/>
      <c r="I47" s="272"/>
      <c r="J47" s="272"/>
      <c r="K47" s="272"/>
      <c r="U47" s="277" t="s">
        <v>387</v>
      </c>
      <c r="V47" s="277" t="s">
        <v>383</v>
      </c>
      <c r="W47" s="277" t="s">
        <v>219</v>
      </c>
      <c r="X47" s="277" t="s">
        <v>220</v>
      </c>
      <c r="Y47" s="277" t="s">
        <v>221</v>
      </c>
      <c r="Z47" s="279" t="s">
        <v>382</v>
      </c>
      <c r="AA47" s="281" t="s">
        <v>381</v>
      </c>
      <c r="AB47" s="277" t="s">
        <v>208</v>
      </c>
    </row>
    <row r="48" spans="1:28" x14ac:dyDescent="0.35">
      <c r="B48" s="151" t="s">
        <v>65</v>
      </c>
      <c r="C48" s="265" t="s">
        <v>265</v>
      </c>
      <c r="D48" s="265"/>
      <c r="E48" s="152" t="s">
        <v>146</v>
      </c>
      <c r="F48" s="231" t="s">
        <v>213</v>
      </c>
      <c r="G48" s="231" t="s">
        <v>152</v>
      </c>
      <c r="H48" s="231" t="s">
        <v>214</v>
      </c>
      <c r="I48" s="231" t="s">
        <v>152</v>
      </c>
      <c r="J48" s="231" t="s">
        <v>215</v>
      </c>
      <c r="K48" s="231" t="s">
        <v>152</v>
      </c>
      <c r="L48" s="230" t="s">
        <v>226</v>
      </c>
      <c r="M48" s="151" t="s">
        <v>239</v>
      </c>
      <c r="N48" s="151" t="s">
        <v>247</v>
      </c>
      <c r="O48" s="151" t="s">
        <v>155</v>
      </c>
      <c r="P48" s="151" t="s">
        <v>152</v>
      </c>
      <c r="Q48" s="151" t="s">
        <v>179</v>
      </c>
      <c r="R48" s="140" t="s">
        <v>177</v>
      </c>
      <c r="S48" s="140" t="s">
        <v>178</v>
      </c>
      <c r="T48" s="255"/>
      <c r="U48" s="278"/>
      <c r="V48" s="278"/>
      <c r="W48" s="278"/>
      <c r="X48" s="278"/>
      <c r="Y48" s="278"/>
      <c r="Z48" s="280"/>
      <c r="AA48" s="282"/>
      <c r="AB48" s="278"/>
    </row>
    <row r="49" spans="1:28" x14ac:dyDescent="0.35">
      <c r="A49" t="s">
        <v>156</v>
      </c>
      <c r="B49" s="263" t="str">
        <f>IF(ISTEXT(D49),"1","")</f>
        <v>1</v>
      </c>
      <c r="C49" s="111" t="str">
        <f>B49</f>
        <v>1</v>
      </c>
      <c r="D49" s="182" t="s">
        <v>340</v>
      </c>
      <c r="E49" s="257">
        <v>3</v>
      </c>
      <c r="F49" s="184" t="s">
        <v>217</v>
      </c>
      <c r="G49" s="184" t="s">
        <v>298</v>
      </c>
      <c r="H49" s="184" t="s">
        <v>269</v>
      </c>
      <c r="I49" s="184" t="s">
        <v>299</v>
      </c>
      <c r="J49" s="184" t="s">
        <v>272</v>
      </c>
      <c r="K49" s="184" t="s">
        <v>300</v>
      </c>
      <c r="L49" s="184" t="s">
        <v>227</v>
      </c>
      <c r="M49" s="184" t="s">
        <v>301</v>
      </c>
      <c r="N49" s="184" t="s">
        <v>302</v>
      </c>
      <c r="O49" s="184"/>
      <c r="P49" s="261" t="s">
        <v>346</v>
      </c>
      <c r="Q49" s="262"/>
      <c r="R49" s="263">
        <f>POSEM2!C11</f>
        <v>111</v>
      </c>
      <c r="S49" s="263">
        <f>COUNTIF(POSEM2!D11:AM11,"&gt;=0")</f>
        <v>16</v>
      </c>
      <c r="T49" s="111" t="str">
        <f>A49</f>
        <v>1a</v>
      </c>
      <c r="U49" s="261">
        <v>1</v>
      </c>
      <c r="V49" s="183">
        <v>1</v>
      </c>
      <c r="W49" s="183">
        <v>1</v>
      </c>
      <c r="X49" s="183">
        <v>1</v>
      </c>
      <c r="Y49" s="183">
        <v>1</v>
      </c>
      <c r="Z49" s="183"/>
      <c r="AA49" s="183"/>
      <c r="AB49" s="183"/>
    </row>
    <row r="50" spans="1:28" ht="15" hidden="1" customHeight="1" x14ac:dyDescent="0.35">
      <c r="A50" t="s">
        <v>157</v>
      </c>
      <c r="B50" s="263"/>
      <c r="C50" s="111">
        <f t="shared" ref="C50:C68" si="2">B50</f>
        <v>0</v>
      </c>
      <c r="D50" s="181"/>
      <c r="E50" s="257"/>
      <c r="F50" s="184"/>
      <c r="G50" s="184"/>
      <c r="H50" s="184"/>
      <c r="I50" s="184"/>
      <c r="J50" s="184"/>
      <c r="K50" s="184"/>
      <c r="L50" s="184"/>
      <c r="M50" s="184"/>
      <c r="N50" s="184"/>
      <c r="O50" s="184"/>
      <c r="P50" s="261"/>
      <c r="Q50" s="262"/>
      <c r="R50" s="263"/>
      <c r="S50" s="263"/>
      <c r="T50" s="111" t="str">
        <f t="shared" ref="T50:T67" si="3">A50</f>
        <v>1b</v>
      </c>
      <c r="U50" s="261"/>
      <c r="V50" s="183"/>
      <c r="W50" s="183"/>
      <c r="X50" s="183"/>
      <c r="Y50" s="183"/>
      <c r="Z50" s="183"/>
      <c r="AA50" s="183"/>
      <c r="AB50" s="183"/>
    </row>
    <row r="51" spans="1:28" x14ac:dyDescent="0.35">
      <c r="A51" t="s">
        <v>158</v>
      </c>
      <c r="B51" s="263" t="str">
        <f>IF(ISTEXT(D51),"2","")</f>
        <v>2</v>
      </c>
      <c r="C51" s="111" t="str">
        <f t="shared" si="2"/>
        <v>2</v>
      </c>
      <c r="D51" s="181" t="s">
        <v>422</v>
      </c>
      <c r="E51" s="257">
        <v>3</v>
      </c>
      <c r="F51" s="184" t="s">
        <v>269</v>
      </c>
      <c r="G51" s="184" t="s">
        <v>303</v>
      </c>
      <c r="H51" s="184" t="s">
        <v>216</v>
      </c>
      <c r="I51" s="184" t="s">
        <v>304</v>
      </c>
      <c r="J51" s="184" t="s">
        <v>272</v>
      </c>
      <c r="K51" s="184" t="s">
        <v>305</v>
      </c>
      <c r="L51" s="184" t="s">
        <v>227</v>
      </c>
      <c r="M51" s="184" t="s">
        <v>306</v>
      </c>
      <c r="N51" s="184" t="s">
        <v>307</v>
      </c>
      <c r="O51" s="184"/>
      <c r="P51" s="261" t="s">
        <v>347</v>
      </c>
      <c r="Q51" s="262"/>
      <c r="R51" s="263">
        <f>POSEM2!C13</f>
        <v>111</v>
      </c>
      <c r="S51" s="263">
        <f>COUNTIF(POSEM2!D13:AM13,"&gt;=0")</f>
        <v>4</v>
      </c>
      <c r="T51" s="111" t="str">
        <f t="shared" si="3"/>
        <v>2a</v>
      </c>
      <c r="U51" s="261">
        <v>1</v>
      </c>
      <c r="V51" s="183">
        <v>1</v>
      </c>
      <c r="W51" s="183">
        <v>1</v>
      </c>
      <c r="X51" s="183">
        <v>1</v>
      </c>
      <c r="Y51" s="183">
        <v>1</v>
      </c>
      <c r="Z51" s="183">
        <v>1</v>
      </c>
      <c r="AA51" s="183"/>
      <c r="AB51" s="183">
        <v>1</v>
      </c>
    </row>
    <row r="52" spans="1:28" ht="15" hidden="1" customHeight="1" x14ac:dyDescent="0.35">
      <c r="A52" t="s">
        <v>159</v>
      </c>
      <c r="B52" s="263"/>
      <c r="C52" s="111">
        <f t="shared" si="2"/>
        <v>0</v>
      </c>
      <c r="D52" s="182"/>
      <c r="E52" s="257"/>
      <c r="F52" s="184"/>
      <c r="G52" s="184"/>
      <c r="H52" s="184"/>
      <c r="I52" s="184"/>
      <c r="J52" s="184"/>
      <c r="K52" s="184"/>
      <c r="L52" s="184"/>
      <c r="M52" s="184"/>
      <c r="N52" s="184"/>
      <c r="O52" s="184"/>
      <c r="P52" s="261"/>
      <c r="Q52" s="262"/>
      <c r="R52" s="263"/>
      <c r="S52" s="263"/>
      <c r="T52" s="111" t="str">
        <f t="shared" si="3"/>
        <v>2b</v>
      </c>
      <c r="U52" s="261"/>
      <c r="V52" s="183"/>
      <c r="W52" s="183"/>
      <c r="X52" s="183"/>
      <c r="Y52" s="183"/>
      <c r="Z52" s="183"/>
      <c r="AA52" s="183"/>
      <c r="AB52" s="183"/>
    </row>
    <row r="53" spans="1:28" x14ac:dyDescent="0.35">
      <c r="A53" t="s">
        <v>160</v>
      </c>
      <c r="B53" s="263" t="str">
        <f>IF(ISTEXT(D53),"3","")</f>
        <v/>
      </c>
      <c r="C53" s="111" t="str">
        <f t="shared" si="2"/>
        <v/>
      </c>
      <c r="D53" s="181"/>
      <c r="E53" s="266">
        <v>3</v>
      </c>
      <c r="F53" s="184" t="s">
        <v>216</v>
      </c>
      <c r="G53" s="184" t="s">
        <v>308</v>
      </c>
      <c r="H53" s="184" t="s">
        <v>217</v>
      </c>
      <c r="I53" s="184" t="s">
        <v>309</v>
      </c>
      <c r="J53" s="184" t="s">
        <v>272</v>
      </c>
      <c r="K53" s="184" t="s">
        <v>310</v>
      </c>
      <c r="L53" s="184" t="s">
        <v>227</v>
      </c>
      <c r="M53" s="184" t="s">
        <v>311</v>
      </c>
      <c r="N53" s="184" t="s">
        <v>312</v>
      </c>
      <c r="O53" s="184"/>
      <c r="P53" s="261" t="s">
        <v>348</v>
      </c>
      <c r="Q53" s="262"/>
      <c r="R53" s="263" t="str">
        <f>POSEM2!C15</f>
        <v/>
      </c>
      <c r="S53" s="263">
        <f>COUNTIF(POSEM2!D15:AM15,"&gt;=0")</f>
        <v>0</v>
      </c>
      <c r="T53" s="111" t="str">
        <f t="shared" si="3"/>
        <v>3a</v>
      </c>
      <c r="U53" s="261">
        <v>1</v>
      </c>
      <c r="V53" s="183">
        <v>1</v>
      </c>
      <c r="W53" s="183">
        <v>1</v>
      </c>
      <c r="X53" s="183">
        <v>1</v>
      </c>
      <c r="Y53" s="183">
        <v>1</v>
      </c>
      <c r="Z53" s="183">
        <v>1</v>
      </c>
      <c r="AA53" s="183"/>
      <c r="AB53" s="183">
        <v>1</v>
      </c>
    </row>
    <row r="54" spans="1:28" ht="15" hidden="1" customHeight="1" x14ac:dyDescent="0.35">
      <c r="A54" t="s">
        <v>161</v>
      </c>
      <c r="B54" s="263"/>
      <c r="C54" s="111">
        <f t="shared" si="2"/>
        <v>0</v>
      </c>
      <c r="D54" s="181"/>
      <c r="E54" s="267"/>
      <c r="F54" s="184"/>
      <c r="G54" s="184"/>
      <c r="H54" s="184"/>
      <c r="I54" s="184"/>
      <c r="J54" s="184" t="s">
        <v>272</v>
      </c>
      <c r="K54" s="184"/>
      <c r="L54" s="184"/>
      <c r="M54" s="184"/>
      <c r="N54" s="184"/>
      <c r="O54" s="184"/>
      <c r="P54" s="261"/>
      <c r="Q54" s="262"/>
      <c r="R54" s="263"/>
      <c r="S54" s="263"/>
      <c r="T54" s="111" t="str">
        <f t="shared" si="3"/>
        <v>3b</v>
      </c>
      <c r="U54" s="261"/>
      <c r="V54" s="183"/>
      <c r="W54" s="183"/>
      <c r="X54" s="183"/>
      <c r="Y54" s="183"/>
      <c r="Z54" s="183"/>
      <c r="AA54" s="183"/>
      <c r="AB54" s="183"/>
    </row>
    <row r="55" spans="1:28" x14ac:dyDescent="0.35">
      <c r="A55" t="s">
        <v>162</v>
      </c>
      <c r="B55" s="263" t="str">
        <f>IF(ISTEXT(D55),"4","")</f>
        <v/>
      </c>
      <c r="C55" s="111" t="str">
        <f t="shared" si="2"/>
        <v/>
      </c>
      <c r="D55" s="181"/>
      <c r="E55" s="266">
        <v>4</v>
      </c>
      <c r="F55" s="184" t="s">
        <v>217</v>
      </c>
      <c r="G55" s="184" t="s">
        <v>313</v>
      </c>
      <c r="H55" s="184" t="s">
        <v>216</v>
      </c>
      <c r="I55" s="184" t="s">
        <v>314</v>
      </c>
      <c r="J55" s="184" t="s">
        <v>272</v>
      </c>
      <c r="K55" s="184" t="s">
        <v>315</v>
      </c>
      <c r="L55" s="184" t="s">
        <v>227</v>
      </c>
      <c r="M55" s="184" t="s">
        <v>316</v>
      </c>
      <c r="N55" s="184" t="s">
        <v>317</v>
      </c>
      <c r="O55" s="184"/>
      <c r="P55" s="261" t="s">
        <v>349</v>
      </c>
      <c r="Q55" s="262"/>
      <c r="R55" s="263" t="str">
        <f>POSEM2!C20</f>
        <v/>
      </c>
      <c r="S55" s="263">
        <f>COUNTIF(POSEM2!D20:AM20,"&gt;=0")</f>
        <v>0</v>
      </c>
      <c r="T55" s="111" t="str">
        <f t="shared" si="3"/>
        <v>4a</v>
      </c>
      <c r="U55" s="261">
        <v>1</v>
      </c>
      <c r="V55" s="183">
        <v>1</v>
      </c>
      <c r="W55" s="183">
        <v>1</v>
      </c>
      <c r="X55" s="183">
        <v>1</v>
      </c>
      <c r="Y55" s="183">
        <v>1</v>
      </c>
      <c r="Z55" s="183">
        <v>1</v>
      </c>
      <c r="AA55" s="183"/>
      <c r="AB55" s="183">
        <v>1</v>
      </c>
    </row>
    <row r="56" spans="1:28" ht="15" hidden="1" customHeight="1" x14ac:dyDescent="0.35">
      <c r="A56" t="s">
        <v>163</v>
      </c>
      <c r="B56" s="263"/>
      <c r="C56" s="111">
        <f t="shared" si="2"/>
        <v>0</v>
      </c>
      <c r="D56" s="181"/>
      <c r="E56" s="267"/>
      <c r="F56" s="184"/>
      <c r="G56" s="184"/>
      <c r="H56" s="184"/>
      <c r="I56" s="184"/>
      <c r="J56" s="184"/>
      <c r="K56" s="184"/>
      <c r="L56" s="184"/>
      <c r="M56" s="184"/>
      <c r="N56" s="184"/>
      <c r="O56" s="184"/>
      <c r="P56" s="261"/>
      <c r="Q56" s="262"/>
      <c r="R56" s="263"/>
      <c r="S56" s="263"/>
      <c r="T56" s="111" t="str">
        <f t="shared" si="3"/>
        <v>4b</v>
      </c>
      <c r="U56" s="261"/>
      <c r="V56" s="183"/>
      <c r="W56" s="183"/>
      <c r="X56" s="183"/>
      <c r="Y56" s="183"/>
      <c r="Z56" s="183"/>
      <c r="AA56" s="183"/>
      <c r="AB56" s="183"/>
    </row>
    <row r="57" spans="1:28" x14ac:dyDescent="0.35">
      <c r="A57" t="s">
        <v>164</v>
      </c>
      <c r="B57" s="263" t="str">
        <f>IF(ISTEXT(D57),"5","")</f>
        <v/>
      </c>
      <c r="C57" s="111" t="str">
        <f t="shared" si="2"/>
        <v/>
      </c>
      <c r="D57" s="181"/>
      <c r="E57" s="257">
        <v>7</v>
      </c>
      <c r="F57" s="184" t="s">
        <v>217</v>
      </c>
      <c r="G57" s="184" t="s">
        <v>318</v>
      </c>
      <c r="H57" s="184" t="s">
        <v>216</v>
      </c>
      <c r="I57" s="184" t="s">
        <v>319</v>
      </c>
      <c r="J57" s="184" t="s">
        <v>270</v>
      </c>
      <c r="K57" s="184" t="s">
        <v>320</v>
      </c>
      <c r="L57" s="184" t="s">
        <v>227</v>
      </c>
      <c r="M57" s="184" t="s">
        <v>321</v>
      </c>
      <c r="N57" s="184" t="s">
        <v>322</v>
      </c>
      <c r="O57" s="184"/>
      <c r="P57" s="261" t="s">
        <v>350</v>
      </c>
      <c r="Q57" s="262"/>
      <c r="R57" s="263" t="str">
        <f>POSEM2!C22</f>
        <v/>
      </c>
      <c r="S57" s="263">
        <f>COUNTIF(POSEM2!D22:AM22,"&gt;=0")</f>
        <v>0</v>
      </c>
      <c r="T57" s="111" t="str">
        <f t="shared" si="3"/>
        <v>5a</v>
      </c>
      <c r="U57" s="261">
        <v>1</v>
      </c>
      <c r="V57" s="183">
        <v>1</v>
      </c>
      <c r="W57" s="183">
        <v>1</v>
      </c>
      <c r="X57" s="183">
        <v>1</v>
      </c>
      <c r="Y57" s="183">
        <v>1</v>
      </c>
      <c r="Z57" s="183">
        <v>1</v>
      </c>
      <c r="AA57" s="183"/>
      <c r="AB57" s="183">
        <v>1</v>
      </c>
    </row>
    <row r="58" spans="1:28" ht="15" hidden="1" customHeight="1" x14ac:dyDescent="0.35">
      <c r="A58" t="s">
        <v>165</v>
      </c>
      <c r="B58" s="263"/>
      <c r="C58" s="111">
        <f t="shared" si="2"/>
        <v>0</v>
      </c>
      <c r="D58" s="181"/>
      <c r="E58" s="257"/>
      <c r="F58" s="184"/>
      <c r="G58" s="184"/>
      <c r="H58" s="184"/>
      <c r="I58" s="184"/>
      <c r="J58" s="184"/>
      <c r="K58" s="184"/>
      <c r="L58" s="184"/>
      <c r="M58" s="184"/>
      <c r="N58" s="184"/>
      <c r="O58" s="184"/>
      <c r="P58" s="261"/>
      <c r="Q58" s="262"/>
      <c r="R58" s="263"/>
      <c r="S58" s="263"/>
      <c r="T58" s="111" t="str">
        <f t="shared" si="3"/>
        <v>5b</v>
      </c>
      <c r="U58" s="261"/>
      <c r="V58" s="183"/>
      <c r="W58" s="183"/>
      <c r="X58" s="183"/>
      <c r="Y58" s="183"/>
      <c r="Z58" s="183"/>
      <c r="AA58" s="183"/>
      <c r="AB58" s="183"/>
    </row>
    <row r="59" spans="1:28" x14ac:dyDescent="0.35">
      <c r="A59" t="s">
        <v>166</v>
      </c>
      <c r="B59" s="263" t="str">
        <f>IF(ISTEXT(D59),"6","")</f>
        <v/>
      </c>
      <c r="C59" s="111" t="str">
        <f t="shared" si="2"/>
        <v/>
      </c>
      <c r="D59" s="181"/>
      <c r="E59" s="257"/>
      <c r="F59" s="184"/>
      <c r="G59" s="184"/>
      <c r="H59" s="184"/>
      <c r="I59" s="184"/>
      <c r="J59" s="184"/>
      <c r="K59" s="184"/>
      <c r="L59" s="184"/>
      <c r="M59" s="184"/>
      <c r="N59" s="184"/>
      <c r="O59" s="184"/>
      <c r="P59" s="261"/>
      <c r="Q59" s="262"/>
      <c r="R59" s="263" t="str">
        <f>POSEM2!C24</f>
        <v/>
      </c>
      <c r="S59" s="263">
        <f>COUNTIF(POSEM2!D24:AM24,"&gt;=0")</f>
        <v>0</v>
      </c>
      <c r="T59" s="111" t="str">
        <f t="shared" si="3"/>
        <v>6a</v>
      </c>
      <c r="U59" s="261"/>
      <c r="V59" s="183"/>
      <c r="W59" s="183"/>
      <c r="X59" s="183"/>
      <c r="Y59" s="183"/>
      <c r="Z59" s="183"/>
      <c r="AA59" s="183"/>
      <c r="AB59" s="183"/>
    </row>
    <row r="60" spans="1:28" ht="15" hidden="1" customHeight="1" x14ac:dyDescent="0.35">
      <c r="A60" t="s">
        <v>167</v>
      </c>
      <c r="B60" s="263"/>
      <c r="C60" s="111">
        <f t="shared" si="2"/>
        <v>0</v>
      </c>
      <c r="D60" s="181"/>
      <c r="E60" s="257"/>
      <c r="F60" s="184"/>
      <c r="G60" s="184"/>
      <c r="H60" s="184"/>
      <c r="I60" s="184"/>
      <c r="J60" s="184"/>
      <c r="K60" s="184"/>
      <c r="L60" s="184"/>
      <c r="M60" s="184"/>
      <c r="N60" s="184"/>
      <c r="O60" s="184"/>
      <c r="P60" s="261"/>
      <c r="Q60" s="262"/>
      <c r="R60" s="263"/>
      <c r="S60" s="263"/>
      <c r="T60" s="111" t="str">
        <f t="shared" si="3"/>
        <v>6b</v>
      </c>
      <c r="U60" s="261"/>
      <c r="V60" s="183"/>
      <c r="W60" s="183"/>
      <c r="X60" s="183"/>
      <c r="Y60" s="183"/>
      <c r="Z60" s="183"/>
      <c r="AA60" s="183"/>
      <c r="AB60" s="183"/>
    </row>
    <row r="61" spans="1:28" x14ac:dyDescent="0.35">
      <c r="A61" t="s">
        <v>168</v>
      </c>
      <c r="B61" s="263" t="str">
        <f>IF(ISTEXT(D61),"7","")</f>
        <v/>
      </c>
      <c r="C61" s="111" t="str">
        <f t="shared" si="2"/>
        <v/>
      </c>
      <c r="D61" s="181"/>
      <c r="E61" s="257"/>
      <c r="F61" s="184"/>
      <c r="G61" s="184"/>
      <c r="H61" s="184"/>
      <c r="I61" s="184"/>
      <c r="J61" s="184"/>
      <c r="K61" s="184"/>
      <c r="L61" s="184"/>
      <c r="M61" s="184"/>
      <c r="N61" s="184"/>
      <c r="O61" s="184"/>
      <c r="P61" s="261"/>
      <c r="Q61" s="262"/>
      <c r="R61" s="263" t="str">
        <f>POSEM2!C29</f>
        <v/>
      </c>
      <c r="S61" s="263">
        <f>COUNTIF(POSEM2!D29:AM29,"&gt;=0")</f>
        <v>0</v>
      </c>
      <c r="T61" s="111" t="str">
        <f t="shared" si="3"/>
        <v>7a</v>
      </c>
      <c r="U61" s="261"/>
      <c r="V61" s="183"/>
      <c r="W61" s="183"/>
      <c r="X61" s="183"/>
      <c r="Y61" s="183"/>
      <c r="Z61" s="183"/>
      <c r="AA61" s="183"/>
      <c r="AB61" s="183"/>
    </row>
    <row r="62" spans="1:28" ht="15" hidden="1" customHeight="1" x14ac:dyDescent="0.35">
      <c r="A62" t="s">
        <v>169</v>
      </c>
      <c r="B62" s="263"/>
      <c r="C62" s="111">
        <f t="shared" si="2"/>
        <v>0</v>
      </c>
      <c r="D62" s="181"/>
      <c r="E62" s="257"/>
      <c r="F62" s="184"/>
      <c r="G62" s="184"/>
      <c r="H62" s="184"/>
      <c r="I62" s="184"/>
      <c r="J62" s="184"/>
      <c r="K62" s="184"/>
      <c r="L62" s="184"/>
      <c r="M62" s="184"/>
      <c r="N62" s="184"/>
      <c r="O62" s="184"/>
      <c r="P62" s="261"/>
      <c r="Q62" s="262"/>
      <c r="R62" s="263"/>
      <c r="S62" s="263"/>
      <c r="T62" s="111" t="str">
        <f t="shared" si="3"/>
        <v>7b</v>
      </c>
      <c r="U62" s="261"/>
      <c r="V62" s="183"/>
      <c r="W62" s="183"/>
      <c r="X62" s="183"/>
      <c r="Y62" s="183"/>
      <c r="Z62" s="183"/>
      <c r="AA62" s="183"/>
      <c r="AB62" s="183"/>
    </row>
    <row r="63" spans="1:28" x14ac:dyDescent="0.35">
      <c r="A63" t="s">
        <v>170</v>
      </c>
      <c r="B63" s="263" t="str">
        <f>IF(ISTEXT(D63),"8","")</f>
        <v/>
      </c>
      <c r="C63" s="111" t="str">
        <f t="shared" si="2"/>
        <v/>
      </c>
      <c r="D63" s="183"/>
      <c r="E63" s="257"/>
      <c r="F63" s="184"/>
      <c r="G63" s="184"/>
      <c r="H63" s="184"/>
      <c r="I63" s="184"/>
      <c r="J63" s="184"/>
      <c r="K63" s="184"/>
      <c r="L63" s="184"/>
      <c r="M63" s="184"/>
      <c r="N63" s="184"/>
      <c r="O63" s="184"/>
      <c r="P63" s="261"/>
      <c r="Q63" s="262"/>
      <c r="R63" s="263" t="str">
        <f>POSEM2!C31</f>
        <v/>
      </c>
      <c r="S63" s="263">
        <f>COUNTIF(POSEM2!D31:AM31,"&gt;=0")</f>
        <v>0</v>
      </c>
      <c r="T63" s="111" t="str">
        <f t="shared" si="3"/>
        <v>8a</v>
      </c>
      <c r="U63" s="261"/>
      <c r="V63" s="183"/>
      <c r="W63" s="183"/>
      <c r="X63" s="183"/>
      <c r="Y63" s="183"/>
      <c r="Z63" s="183"/>
      <c r="AA63" s="183"/>
      <c r="AB63" s="183"/>
    </row>
    <row r="64" spans="1:28" ht="15" hidden="1" customHeight="1" x14ac:dyDescent="0.35">
      <c r="A64" t="s">
        <v>171</v>
      </c>
      <c r="B64" s="263"/>
      <c r="C64" s="111">
        <f t="shared" si="2"/>
        <v>0</v>
      </c>
      <c r="D64" s="183"/>
      <c r="E64" s="257"/>
      <c r="F64" s="184"/>
      <c r="G64" s="184"/>
      <c r="H64" s="184"/>
      <c r="I64" s="184"/>
      <c r="J64" s="184"/>
      <c r="K64" s="184"/>
      <c r="L64" s="184"/>
      <c r="M64" s="184"/>
      <c r="N64" s="184"/>
      <c r="O64" s="184"/>
      <c r="P64" s="261"/>
      <c r="Q64" s="262"/>
      <c r="R64" s="263"/>
      <c r="S64" s="263"/>
      <c r="T64" s="111" t="str">
        <f t="shared" si="3"/>
        <v>8b</v>
      </c>
      <c r="U64" s="261"/>
      <c r="V64" s="183"/>
      <c r="W64" s="183"/>
      <c r="X64" s="183"/>
      <c r="Y64" s="183"/>
      <c r="Z64" s="183"/>
      <c r="AA64" s="183"/>
      <c r="AB64" s="183"/>
    </row>
    <row r="65" spans="1:28" x14ac:dyDescent="0.35">
      <c r="A65" t="s">
        <v>172</v>
      </c>
      <c r="B65" s="263" t="str">
        <f>IF(ISTEXT(D65),"9","")</f>
        <v/>
      </c>
      <c r="C65" s="111" t="str">
        <f t="shared" si="2"/>
        <v/>
      </c>
      <c r="D65" s="183"/>
      <c r="E65" s="257"/>
      <c r="F65" s="184"/>
      <c r="G65" s="184"/>
      <c r="H65" s="184"/>
      <c r="I65" s="184"/>
      <c r="J65" s="184"/>
      <c r="K65" s="184"/>
      <c r="L65" s="184"/>
      <c r="M65" s="184"/>
      <c r="N65" s="184"/>
      <c r="O65" s="184"/>
      <c r="P65" s="261"/>
      <c r="Q65" s="262"/>
      <c r="R65" s="263" t="str">
        <f>POSEM2!C33</f>
        <v/>
      </c>
      <c r="S65" s="263">
        <f>COUNTIF(POSEM2!D33:AM33,"&gt;=0")</f>
        <v>0</v>
      </c>
      <c r="T65" s="111" t="str">
        <f t="shared" si="3"/>
        <v>9a</v>
      </c>
      <c r="U65" s="261"/>
      <c r="V65" s="183"/>
      <c r="W65" s="183"/>
      <c r="X65" s="183"/>
      <c r="Y65" s="183"/>
      <c r="Z65" s="183"/>
      <c r="AA65" s="183"/>
      <c r="AB65" s="183"/>
    </row>
    <row r="66" spans="1:28" ht="15" hidden="1" customHeight="1" x14ac:dyDescent="0.35">
      <c r="A66" t="s">
        <v>173</v>
      </c>
      <c r="B66" s="263"/>
      <c r="C66" s="111">
        <f t="shared" si="2"/>
        <v>0</v>
      </c>
      <c r="D66" s="183"/>
      <c r="E66" s="257"/>
      <c r="F66" s="184"/>
      <c r="G66" s="184"/>
      <c r="H66" s="184"/>
      <c r="I66" s="184"/>
      <c r="J66" s="184"/>
      <c r="K66" s="184"/>
      <c r="L66" s="184"/>
      <c r="M66" s="184"/>
      <c r="N66" s="184"/>
      <c r="O66" s="184"/>
      <c r="P66" s="261"/>
      <c r="Q66" s="262"/>
      <c r="R66" s="263"/>
      <c r="S66" s="263"/>
      <c r="T66" s="111" t="str">
        <f t="shared" si="3"/>
        <v>9b</v>
      </c>
      <c r="U66" s="261"/>
      <c r="V66" s="183"/>
      <c r="W66" s="183"/>
      <c r="X66" s="183"/>
      <c r="Y66" s="183"/>
      <c r="Z66" s="183"/>
      <c r="AA66" s="183"/>
      <c r="AB66" s="183"/>
    </row>
    <row r="67" spans="1:28" x14ac:dyDescent="0.35">
      <c r="A67" t="s">
        <v>174</v>
      </c>
      <c r="B67" s="263" t="str">
        <f>IF(ISTEXT(D67),"10","")</f>
        <v/>
      </c>
      <c r="C67" s="111" t="str">
        <f t="shared" si="2"/>
        <v/>
      </c>
      <c r="D67" s="183"/>
      <c r="E67" s="257"/>
      <c r="F67" s="184"/>
      <c r="G67" s="184"/>
      <c r="H67" s="184"/>
      <c r="I67" s="184"/>
      <c r="J67" s="184"/>
      <c r="K67" s="184"/>
      <c r="L67" s="184"/>
      <c r="M67" s="184"/>
      <c r="N67" s="184"/>
      <c r="O67" s="184"/>
      <c r="P67" s="261"/>
      <c r="Q67" s="262"/>
      <c r="R67" s="263" t="str">
        <f>POSEM2!C38</f>
        <v/>
      </c>
      <c r="S67" s="263">
        <f>COUNTIF(POSEM2!D38:AM38,"&gt;=0")</f>
        <v>0</v>
      </c>
      <c r="T67" s="111" t="str">
        <f t="shared" si="3"/>
        <v>10a</v>
      </c>
      <c r="U67" s="183"/>
      <c r="V67" s="183"/>
      <c r="W67" s="183"/>
      <c r="X67" s="183"/>
      <c r="Y67" s="183"/>
      <c r="Z67" s="183"/>
      <c r="AA67" s="183"/>
      <c r="AB67" s="183"/>
    </row>
    <row r="68" spans="1:28" hidden="1" x14ac:dyDescent="0.35">
      <c r="A68" t="s">
        <v>175</v>
      </c>
      <c r="B68" s="263"/>
      <c r="C68" s="127">
        <f t="shared" si="2"/>
        <v>0</v>
      </c>
      <c r="D68" s="127"/>
      <c r="E68" s="257"/>
      <c r="F68" s="184"/>
      <c r="G68" s="184"/>
      <c r="H68" s="184"/>
      <c r="I68" s="184"/>
      <c r="J68" s="184"/>
      <c r="K68" s="184"/>
      <c r="L68" s="184"/>
      <c r="M68" s="184"/>
      <c r="N68" s="184"/>
      <c r="O68" s="184"/>
      <c r="P68" s="261"/>
      <c r="Q68" s="262"/>
      <c r="R68" s="263"/>
      <c r="S68" s="263"/>
      <c r="T68" s="111"/>
      <c r="U68" s="1"/>
      <c r="V68" s="1"/>
      <c r="W68" s="1"/>
      <c r="X68" s="1"/>
      <c r="Y68" s="1"/>
      <c r="Z68" s="1"/>
      <c r="AA68" s="1"/>
      <c r="AB68" s="1"/>
    </row>
    <row r="69" spans="1:28" x14ac:dyDescent="0.35">
      <c r="D69" s="269" t="s">
        <v>143</v>
      </c>
      <c r="E69" s="268">
        <f>SUM(E49:E68)</f>
        <v>20</v>
      </c>
    </row>
    <row r="70" spans="1:28" x14ac:dyDescent="0.35">
      <c r="D70" s="268"/>
      <c r="E70" s="264"/>
    </row>
    <row r="72" spans="1:28" x14ac:dyDescent="0.35">
      <c r="D72" s="250" t="s">
        <v>328</v>
      </c>
      <c r="E72" s="248"/>
      <c r="F72" s="139"/>
      <c r="G72" s="250" t="s">
        <v>329</v>
      </c>
    </row>
    <row r="73" spans="1:28" ht="112.5" customHeight="1" x14ac:dyDescent="0.35">
      <c r="D73" s="251" t="s">
        <v>326</v>
      </c>
      <c r="E73" s="248"/>
      <c r="F73" s="139"/>
      <c r="G73" s="251" t="s">
        <v>325</v>
      </c>
    </row>
    <row r="74" spans="1:28" ht="101.5" x14ac:dyDescent="0.35">
      <c r="C74" s="249" t="s">
        <v>327</v>
      </c>
      <c r="D74" s="252" t="s">
        <v>326</v>
      </c>
      <c r="F74" s="249" t="s">
        <v>327</v>
      </c>
      <c r="G74" s="252" t="s">
        <v>325</v>
      </c>
    </row>
  </sheetData>
  <sheetProtection algorithmName="SHA-512" hashValue="NytYRQyROCZVyVHuQFQy2CQb0zmGjluMfHqiEWAObLoq/90IotUL3dkwBL9zILYRd7h8QcipjahOFHKxKF/ANw==" saltValue="c7as+I1A6jILogUu96paYg==" spinCount="100000" sheet="1" objects="1" scenarios="1" selectLockedCells="1"/>
  <mergeCells count="170">
    <mergeCell ref="U57:U58"/>
    <mergeCell ref="U59:U60"/>
    <mergeCell ref="U61:U62"/>
    <mergeCell ref="U63:U64"/>
    <mergeCell ref="U65:U66"/>
    <mergeCell ref="U46:AB46"/>
    <mergeCell ref="U47:U48"/>
    <mergeCell ref="V47:V48"/>
    <mergeCell ref="W47:W48"/>
    <mergeCell ref="X47:X48"/>
    <mergeCell ref="Y47:Y48"/>
    <mergeCell ref="Z47:Z48"/>
    <mergeCell ref="AA47:AA48"/>
    <mergeCell ref="AB47:AB48"/>
    <mergeCell ref="U20:AB20"/>
    <mergeCell ref="U23:U24"/>
    <mergeCell ref="V23:V24"/>
    <mergeCell ref="W23:W24"/>
    <mergeCell ref="X23:X24"/>
    <mergeCell ref="Y23:Y24"/>
    <mergeCell ref="Z23:Z24"/>
    <mergeCell ref="AA23:AA24"/>
    <mergeCell ref="AB23:AB24"/>
    <mergeCell ref="U21:AB21"/>
    <mergeCell ref="U22:AB22"/>
    <mergeCell ref="C21:D21"/>
    <mergeCell ref="F23:K23"/>
    <mergeCell ref="F47:K47"/>
    <mergeCell ref="S63:S64"/>
    <mergeCell ref="S65:S66"/>
    <mergeCell ref="S67:S68"/>
    <mergeCell ref="P43:P44"/>
    <mergeCell ref="Q25:Q26"/>
    <mergeCell ref="Q27:Q28"/>
    <mergeCell ref="Q29:Q30"/>
    <mergeCell ref="Q31:Q32"/>
    <mergeCell ref="Q33:Q34"/>
    <mergeCell ref="Q35:Q36"/>
    <mergeCell ref="Q37:Q38"/>
    <mergeCell ref="Q39:Q40"/>
    <mergeCell ref="Q41:Q42"/>
    <mergeCell ref="Q43:Q44"/>
    <mergeCell ref="P33:P34"/>
    <mergeCell ref="P35:P36"/>
    <mergeCell ref="P37:P38"/>
    <mergeCell ref="P39:P40"/>
    <mergeCell ref="P41:P42"/>
    <mergeCell ref="P25:P26"/>
    <mergeCell ref="P27:P28"/>
    <mergeCell ref="S61:S62"/>
    <mergeCell ref="R49:R50"/>
    <mergeCell ref="R51:R52"/>
    <mergeCell ref="S59:S60"/>
    <mergeCell ref="R55:R56"/>
    <mergeCell ref="R35:R36"/>
    <mergeCell ref="R37:R38"/>
    <mergeCell ref="R39:R40"/>
    <mergeCell ref="R41:R42"/>
    <mergeCell ref="R43:R44"/>
    <mergeCell ref="S43:S44"/>
    <mergeCell ref="S49:S50"/>
    <mergeCell ref="S51:S52"/>
    <mergeCell ref="S53:S54"/>
    <mergeCell ref="S55:S56"/>
    <mergeCell ref="S57:S58"/>
    <mergeCell ref="R57:R58"/>
    <mergeCell ref="R59:R60"/>
    <mergeCell ref="S35:S36"/>
    <mergeCell ref="S37:S38"/>
    <mergeCell ref="S39:S40"/>
    <mergeCell ref="S41:S42"/>
    <mergeCell ref="R53:R54"/>
    <mergeCell ref="D69:D70"/>
    <mergeCell ref="E59:E60"/>
    <mergeCell ref="E61:E62"/>
    <mergeCell ref="E63:E64"/>
    <mergeCell ref="E65:E66"/>
    <mergeCell ref="E67:E68"/>
    <mergeCell ref="P65:P66"/>
    <mergeCell ref="Q65:Q66"/>
    <mergeCell ref="P67:P68"/>
    <mergeCell ref="Q67:Q68"/>
    <mergeCell ref="P61:P62"/>
    <mergeCell ref="Q61:Q62"/>
    <mergeCell ref="P63:P64"/>
    <mergeCell ref="Q63:Q64"/>
    <mergeCell ref="P31:P32"/>
    <mergeCell ref="E69:E70"/>
    <mergeCell ref="P49:P50"/>
    <mergeCell ref="Q49:Q50"/>
    <mergeCell ref="P51:P52"/>
    <mergeCell ref="Q51:Q52"/>
    <mergeCell ref="P53:P54"/>
    <mergeCell ref="Q53:Q54"/>
    <mergeCell ref="P29:P30"/>
    <mergeCell ref="E29:E30"/>
    <mergeCell ref="E31:E32"/>
    <mergeCell ref="E33:E34"/>
    <mergeCell ref="E41:E42"/>
    <mergeCell ref="R67:R68"/>
    <mergeCell ref="R61:R62"/>
    <mergeCell ref="E39:E40"/>
    <mergeCell ref="B61:B62"/>
    <mergeCell ref="B63:B64"/>
    <mergeCell ref="B65:B66"/>
    <mergeCell ref="B67:B68"/>
    <mergeCell ref="B49:B50"/>
    <mergeCell ref="B51:B52"/>
    <mergeCell ref="B53:B54"/>
    <mergeCell ref="B55:B56"/>
    <mergeCell ref="B57:B58"/>
    <mergeCell ref="B59:B60"/>
    <mergeCell ref="E49:E50"/>
    <mergeCell ref="E51:E52"/>
    <mergeCell ref="E53:E54"/>
    <mergeCell ref="E55:E56"/>
    <mergeCell ref="E57:E58"/>
    <mergeCell ref="Q55:Q56"/>
    <mergeCell ref="P57:P58"/>
    <mergeCell ref="P55:P56"/>
    <mergeCell ref="R63:R64"/>
    <mergeCell ref="R65:R66"/>
    <mergeCell ref="U25:U26"/>
    <mergeCell ref="U27:U28"/>
    <mergeCell ref="U29:U30"/>
    <mergeCell ref="U31:U32"/>
    <mergeCell ref="U33:U34"/>
    <mergeCell ref="U35:U36"/>
    <mergeCell ref="U37:U38"/>
    <mergeCell ref="U39:U40"/>
    <mergeCell ref="Q57:Q58"/>
    <mergeCell ref="U41:U42"/>
    <mergeCell ref="R25:R26"/>
    <mergeCell ref="S25:S26"/>
    <mergeCell ref="S27:S28"/>
    <mergeCell ref="S29:S30"/>
    <mergeCell ref="S31:S32"/>
    <mergeCell ref="S33:S34"/>
    <mergeCell ref="R27:R28"/>
    <mergeCell ref="R29:R30"/>
    <mergeCell ref="R31:R32"/>
    <mergeCell ref="R33:R34"/>
    <mergeCell ref="U49:U50"/>
    <mergeCell ref="U51:U52"/>
    <mergeCell ref="U53:U54"/>
    <mergeCell ref="U55:U56"/>
    <mergeCell ref="E27:E28"/>
    <mergeCell ref="B1:D1"/>
    <mergeCell ref="B2:D2"/>
    <mergeCell ref="B3:D3"/>
    <mergeCell ref="P59:P60"/>
    <mergeCell ref="Q59:Q60"/>
    <mergeCell ref="B33:B34"/>
    <mergeCell ref="B35:B36"/>
    <mergeCell ref="B37:B38"/>
    <mergeCell ref="B39:B40"/>
    <mergeCell ref="B41:B42"/>
    <mergeCell ref="D45:D46"/>
    <mergeCell ref="E45:E46"/>
    <mergeCell ref="E43:E44"/>
    <mergeCell ref="E25:E26"/>
    <mergeCell ref="C24:D24"/>
    <mergeCell ref="C48:D48"/>
    <mergeCell ref="B25:B26"/>
    <mergeCell ref="B27:B28"/>
    <mergeCell ref="B29:B30"/>
    <mergeCell ref="B31:B32"/>
    <mergeCell ref="B43:B44"/>
    <mergeCell ref="E35:E36"/>
    <mergeCell ref="E37:E38"/>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filterMode="1"/>
  <dimension ref="A1:AI38"/>
  <sheetViews>
    <sheetView zoomScaleNormal="100" workbookViewId="0">
      <selection activeCell="E10" sqref="E10:E11"/>
    </sheetView>
  </sheetViews>
  <sheetFormatPr defaultRowHeight="14.5" x14ac:dyDescent="0.35"/>
  <cols>
    <col min="1" max="1" width="6.81640625" customWidth="1"/>
    <col min="2" max="2" width="6.1796875" hidden="1" customWidth="1"/>
    <col min="4" max="4" width="39.1796875" customWidth="1"/>
    <col min="5" max="11" width="6.7265625" style="47" customWidth="1"/>
    <col min="12" max="13" width="6.7265625" customWidth="1"/>
    <col min="14" max="14" width="7.81640625" customWidth="1"/>
  </cols>
  <sheetData>
    <row r="1" spans="1:35" ht="81.75" customHeight="1" x14ac:dyDescent="0.35"/>
    <row r="2" spans="1:35" ht="17.5" x14ac:dyDescent="0.35">
      <c r="A2" s="472" t="s">
        <v>201</v>
      </c>
      <c r="B2" s="473"/>
      <c r="C2" s="473"/>
      <c r="D2" s="473"/>
      <c r="E2" s="473"/>
      <c r="F2" s="473"/>
      <c r="G2" s="473"/>
      <c r="H2" s="473"/>
      <c r="I2" s="473"/>
      <c r="J2" s="473"/>
      <c r="K2" s="473"/>
      <c r="L2" s="473"/>
      <c r="M2" s="473"/>
      <c r="N2" s="473"/>
      <c r="O2" s="48"/>
      <c r="Z2" s="48"/>
      <c r="AA2" s="48"/>
      <c r="AB2" s="48"/>
      <c r="AC2" s="48"/>
      <c r="AD2" s="48"/>
      <c r="AE2" s="48"/>
      <c r="AF2" s="48"/>
      <c r="AG2" s="48"/>
      <c r="AH2" s="48"/>
      <c r="AI2" s="48"/>
    </row>
    <row r="3" spans="1:35" x14ac:dyDescent="0.35">
      <c r="A3" s="14"/>
      <c r="B3" s="14"/>
      <c r="C3" s="14"/>
      <c r="D3" s="14" t="s">
        <v>53</v>
      </c>
      <c r="E3" s="141" t="s">
        <v>86</v>
      </c>
      <c r="F3" s="14" t="str">
        <f>DATA!C10</f>
        <v>Kometensi Keahlian Rekayasa Perangkat Lunak</v>
      </c>
      <c r="H3" s="14"/>
      <c r="K3" s="14"/>
      <c r="L3" s="14"/>
      <c r="M3" s="14"/>
      <c r="N3" s="14"/>
    </row>
    <row r="4" spans="1:35" x14ac:dyDescent="0.35">
      <c r="A4" s="14"/>
      <c r="B4" s="14"/>
      <c r="C4" s="14"/>
      <c r="D4" s="14" t="s">
        <v>55</v>
      </c>
      <c r="E4" s="141" t="s">
        <v>86</v>
      </c>
      <c r="F4" s="14" t="str">
        <f>DATA!C11&amp;" / Ganjil"</f>
        <v>XI RPL / Ganjil</v>
      </c>
      <c r="H4" s="14"/>
      <c r="K4" s="14"/>
      <c r="L4" s="14"/>
      <c r="M4" s="14"/>
      <c r="N4" s="14"/>
    </row>
    <row r="5" spans="1:35" x14ac:dyDescent="0.35">
      <c r="A5" s="14"/>
      <c r="B5" s="14"/>
      <c r="C5" s="14"/>
      <c r="D5" s="14" t="s">
        <v>56</v>
      </c>
      <c r="E5" s="141" t="s">
        <v>86</v>
      </c>
      <c r="F5" s="14" t="str">
        <f>DATA!C7</f>
        <v>2026/2027</v>
      </c>
      <c r="H5" s="14"/>
      <c r="K5" s="14"/>
      <c r="L5" s="14"/>
      <c r="M5" s="14"/>
      <c r="N5" s="14"/>
    </row>
    <row r="6" spans="1:35" x14ac:dyDescent="0.35">
      <c r="E6"/>
      <c r="F6"/>
      <c r="G6"/>
      <c r="H6"/>
      <c r="I6"/>
      <c r="J6"/>
      <c r="K6"/>
      <c r="P6" t="s">
        <v>356</v>
      </c>
    </row>
    <row r="7" spans="1:35" x14ac:dyDescent="0.35">
      <c r="A7" s="505" t="s">
        <v>64</v>
      </c>
      <c r="B7" s="415" t="s">
        <v>180</v>
      </c>
      <c r="C7" s="404"/>
      <c r="D7" s="405"/>
      <c r="E7" s="423" t="s">
        <v>94</v>
      </c>
      <c r="F7" s="423"/>
      <c r="G7" s="423"/>
      <c r="H7" s="423" t="s">
        <v>95</v>
      </c>
      <c r="I7" s="423"/>
      <c r="J7" s="423"/>
      <c r="K7" s="423" t="s">
        <v>96</v>
      </c>
      <c r="L7" s="423"/>
      <c r="M7" s="423"/>
      <c r="N7" s="511" t="s">
        <v>357</v>
      </c>
      <c r="P7" t="s">
        <v>106</v>
      </c>
    </row>
    <row r="8" spans="1:35" x14ac:dyDescent="0.35">
      <c r="A8" s="506"/>
      <c r="B8" s="508"/>
      <c r="C8" s="509"/>
      <c r="D8" s="510"/>
      <c r="E8" s="115" t="s">
        <v>97</v>
      </c>
      <c r="F8" s="115" t="s">
        <v>98</v>
      </c>
      <c r="G8" s="115" t="s">
        <v>99</v>
      </c>
      <c r="H8" s="115" t="s">
        <v>97</v>
      </c>
      <c r="I8" s="115" t="s">
        <v>98</v>
      </c>
      <c r="J8" s="115" t="s">
        <v>99</v>
      </c>
      <c r="K8" s="115" t="s">
        <v>97</v>
      </c>
      <c r="L8" s="115" t="s">
        <v>98</v>
      </c>
      <c r="M8" s="115" t="s">
        <v>99</v>
      </c>
      <c r="N8" s="512"/>
      <c r="P8" t="s">
        <v>107</v>
      </c>
    </row>
    <row r="9" spans="1:35" x14ac:dyDescent="0.35">
      <c r="A9" s="507"/>
      <c r="B9" s="416"/>
      <c r="C9" s="406"/>
      <c r="D9" s="407"/>
      <c r="E9" s="115" t="s">
        <v>100</v>
      </c>
      <c r="F9" s="115" t="s">
        <v>101</v>
      </c>
      <c r="G9" s="115" t="s">
        <v>102</v>
      </c>
      <c r="H9" s="115" t="s">
        <v>102</v>
      </c>
      <c r="I9" s="115" t="s">
        <v>101</v>
      </c>
      <c r="J9" s="115" t="s">
        <v>100</v>
      </c>
      <c r="K9" s="115" t="s">
        <v>102</v>
      </c>
      <c r="L9" s="115" t="s">
        <v>101</v>
      </c>
      <c r="M9" s="115" t="s">
        <v>100</v>
      </c>
      <c r="N9" s="513"/>
      <c r="P9" s="154" t="s">
        <v>358</v>
      </c>
      <c r="Q9" s="155"/>
      <c r="R9" s="155"/>
      <c r="S9" s="155"/>
      <c r="T9" s="155"/>
      <c r="U9" s="155"/>
      <c r="V9" s="155"/>
      <c r="W9" s="155"/>
      <c r="X9" s="155"/>
      <c r="Y9" s="155"/>
    </row>
    <row r="10" spans="1:35" ht="35.25" customHeight="1" x14ac:dyDescent="0.35">
      <c r="A10" s="421" t="str">
        <f>DATA!B25</f>
        <v>1</v>
      </c>
      <c r="B10" s="144" t="str">
        <f>IF(DATA!C25&lt;&gt;"",DATA!C25,"")</f>
        <v>1</v>
      </c>
      <c r="C10" s="503" t="str">
        <f>IF(DATA!D25&lt;&gt;"",DATA!D25,"")</f>
        <v>Menerapkan perintah eksekusi bahasa pemrograman yang mengimplementasikan pemrograman terstruktur,</v>
      </c>
      <c r="D10" s="504"/>
      <c r="E10" s="514"/>
      <c r="F10" s="514">
        <v>75</v>
      </c>
      <c r="G10" s="514"/>
      <c r="H10" s="514"/>
      <c r="I10" s="514">
        <v>77</v>
      </c>
      <c r="J10" s="514"/>
      <c r="K10" s="514"/>
      <c r="L10" s="514">
        <v>74</v>
      </c>
      <c r="M10" s="514"/>
      <c r="N10" s="408">
        <f>IF(COUNTBLANK(E10:M10)&lt;&gt;9,ROUND(AVERAGE(E10:M10),0),"")</f>
        <v>75</v>
      </c>
      <c r="P10" s="103" t="str">
        <f>IF(C10="","Hide","Show")</f>
        <v>Show</v>
      </c>
      <c r="Q10" s="156" t="s">
        <v>192</v>
      </c>
      <c r="R10" s="157"/>
      <c r="S10" s="157"/>
      <c r="T10" s="157"/>
      <c r="U10" s="157"/>
      <c r="V10" s="158"/>
    </row>
    <row r="11" spans="1:35" ht="35.25" hidden="1" customHeight="1" x14ac:dyDescent="0.35">
      <c r="A11" s="421"/>
      <c r="B11" s="144">
        <f>IF(DATA!C26&lt;&gt;"",DATA!C26,"")</f>
        <v>0</v>
      </c>
      <c r="C11" s="503" t="str">
        <f>IF(DATA!D26&lt;&gt;"",DATA!D26,"")</f>
        <v/>
      </c>
      <c r="D11" s="504"/>
      <c r="E11" s="515"/>
      <c r="F11" s="515"/>
      <c r="G11" s="515"/>
      <c r="H11" s="515"/>
      <c r="I11" s="515"/>
      <c r="J11" s="515"/>
      <c r="K11" s="515"/>
      <c r="L11" s="515"/>
      <c r="M11" s="515"/>
      <c r="N11" s="409"/>
      <c r="P11" s="103" t="str">
        <f t="shared" ref="P11:P29" si="0">IF(C11="","Hide","Show")</f>
        <v>Hide</v>
      </c>
      <c r="Q11" s="156" t="s">
        <v>189</v>
      </c>
      <c r="R11" s="157"/>
      <c r="S11" s="157"/>
      <c r="T11" s="157"/>
      <c r="U11" s="157"/>
      <c r="V11" s="158"/>
    </row>
    <row r="12" spans="1:35" ht="35.25" customHeight="1" x14ac:dyDescent="0.35">
      <c r="A12" s="421" t="str">
        <f>DATA!B27</f>
        <v>2</v>
      </c>
      <c r="B12" s="144" t="str">
        <f>IF(DATA!C27&lt;&gt;"",DATA!C27,"")</f>
        <v>2</v>
      </c>
      <c r="C12" s="503" t="str">
        <f>IF(DATA!D27&lt;&gt;"",DATA!D27,"")</f>
        <v>Menerapkan pemrograman berorientasi objek lanjutan,</v>
      </c>
      <c r="D12" s="504"/>
      <c r="E12" s="514"/>
      <c r="F12" s="514">
        <v>76</v>
      </c>
      <c r="G12" s="514"/>
      <c r="H12" s="514"/>
      <c r="I12" s="514">
        <v>77</v>
      </c>
      <c r="J12" s="514"/>
      <c r="K12" s="514"/>
      <c r="L12" s="514">
        <v>73</v>
      </c>
      <c r="M12" s="514"/>
      <c r="N12" s="408">
        <f t="shared" ref="N12" si="1">IF(COUNTBLANK(E12:M12)&lt;&gt;9,ROUND(AVERAGE(E12:M12),0),"")</f>
        <v>75</v>
      </c>
      <c r="P12" s="103" t="str">
        <f t="shared" si="0"/>
        <v>Show</v>
      </c>
      <c r="Q12" s="156" t="s">
        <v>190</v>
      </c>
      <c r="R12" s="157"/>
      <c r="S12" s="157"/>
      <c r="T12" s="157"/>
      <c r="U12" s="157"/>
      <c r="V12" s="158"/>
    </row>
    <row r="13" spans="1:35" ht="35.25" hidden="1" customHeight="1" x14ac:dyDescent="0.35">
      <c r="A13" s="421"/>
      <c r="B13" s="144">
        <f>IF(DATA!C28&lt;&gt;"",DATA!C28,"")</f>
        <v>0</v>
      </c>
      <c r="C13" s="503"/>
      <c r="D13" s="504"/>
      <c r="E13" s="515"/>
      <c r="F13" s="515"/>
      <c r="G13" s="515"/>
      <c r="H13" s="515"/>
      <c r="I13" s="515"/>
      <c r="J13" s="515"/>
      <c r="K13" s="515"/>
      <c r="L13" s="515"/>
      <c r="M13" s="515"/>
      <c r="N13" s="409"/>
      <c r="P13" s="103" t="str">
        <f t="shared" si="0"/>
        <v>Hide</v>
      </c>
      <c r="Q13" s="156" t="s">
        <v>191</v>
      </c>
      <c r="R13" s="157"/>
      <c r="S13" s="157"/>
      <c r="T13" s="157"/>
      <c r="U13" s="157"/>
      <c r="V13" s="158"/>
    </row>
    <row r="14" spans="1:35" ht="35.25" customHeight="1" x14ac:dyDescent="0.35">
      <c r="A14" s="421" t="str">
        <f>DATA!B29</f>
        <v>3</v>
      </c>
      <c r="B14" s="144" t="str">
        <f>IF(DATA!C29&lt;&gt;"",DATA!C29,"")</f>
        <v>3</v>
      </c>
      <c r="C14" s="503" t="str">
        <f>IF(DATA!D29&lt;&gt;"",DATA!D29,"")</f>
        <v>Menerapkan pemodelan perangkat lunak,</v>
      </c>
      <c r="D14" s="504"/>
      <c r="E14" s="514"/>
      <c r="F14" s="514">
        <v>77</v>
      </c>
      <c r="G14" s="514"/>
      <c r="H14" s="514"/>
      <c r="I14" s="514">
        <v>75</v>
      </c>
      <c r="J14" s="514"/>
      <c r="K14" s="514"/>
      <c r="L14" s="514">
        <v>74</v>
      </c>
      <c r="M14" s="514"/>
      <c r="N14" s="408">
        <f t="shared" ref="N14" si="2">IF(COUNTBLANK(E14:M14)&lt;&gt;9,ROUND(AVERAGE(E14:M14),0),"")</f>
        <v>75</v>
      </c>
      <c r="P14" s="103" t="str">
        <f t="shared" si="0"/>
        <v>Show</v>
      </c>
      <c r="Q14" s="156" t="s">
        <v>193</v>
      </c>
      <c r="R14" s="157"/>
      <c r="S14" s="157"/>
      <c r="T14" s="157"/>
      <c r="U14" s="157"/>
      <c r="V14" s="158"/>
    </row>
    <row r="15" spans="1:35" ht="35.25" hidden="1" customHeight="1" x14ac:dyDescent="0.35">
      <c r="A15" s="421"/>
      <c r="B15" s="144">
        <f>IF(DATA!C30&lt;&gt;"",DATA!C30,"")</f>
        <v>0</v>
      </c>
      <c r="C15" s="503"/>
      <c r="D15" s="504"/>
      <c r="E15" s="515"/>
      <c r="F15" s="515"/>
      <c r="G15" s="515"/>
      <c r="H15" s="515"/>
      <c r="I15" s="515"/>
      <c r="J15" s="515"/>
      <c r="K15" s="515"/>
      <c r="L15" s="515"/>
      <c r="M15" s="515"/>
      <c r="N15" s="409"/>
      <c r="P15" s="103" t="str">
        <f t="shared" si="0"/>
        <v>Hide</v>
      </c>
    </row>
    <row r="16" spans="1:35" ht="35.25" customHeight="1" x14ac:dyDescent="0.35">
      <c r="A16" s="421" t="str">
        <f>DATA!B31</f>
        <v/>
      </c>
      <c r="B16" s="144" t="str">
        <f>IF(DATA!C31&lt;&gt;"",DATA!C31,"")</f>
        <v/>
      </c>
      <c r="C16" s="503" t="str">
        <f>IF(DATA!D31&lt;&gt;"",DATA!D31,"")</f>
        <v/>
      </c>
      <c r="D16" s="504"/>
      <c r="E16" s="514"/>
      <c r="F16" s="514">
        <v>75</v>
      </c>
      <c r="G16" s="514"/>
      <c r="H16" s="514"/>
      <c r="I16" s="514">
        <v>77</v>
      </c>
      <c r="J16" s="514"/>
      <c r="K16" s="514"/>
      <c r="L16" s="514">
        <v>74</v>
      </c>
      <c r="M16" s="514"/>
      <c r="N16" s="408">
        <f t="shared" ref="N16" si="3">IF(COUNTBLANK(E16:M16)&lt;&gt;9,ROUND(AVERAGE(E16:M16),0),"")</f>
        <v>75</v>
      </c>
      <c r="P16" s="103" t="str">
        <f t="shared" si="0"/>
        <v>Hide</v>
      </c>
    </row>
    <row r="17" spans="1:16" ht="35.25" hidden="1" customHeight="1" x14ac:dyDescent="0.35">
      <c r="A17" s="421"/>
      <c r="B17" s="144">
        <f>IF(DATA!C32&lt;&gt;"",DATA!C32,"")</f>
        <v>0</v>
      </c>
      <c r="C17" s="503"/>
      <c r="D17" s="504"/>
      <c r="E17" s="515"/>
      <c r="F17" s="515"/>
      <c r="G17" s="515"/>
      <c r="H17" s="515"/>
      <c r="I17" s="515"/>
      <c r="J17" s="515"/>
      <c r="K17" s="515"/>
      <c r="L17" s="515"/>
      <c r="M17" s="515"/>
      <c r="N17" s="409"/>
      <c r="P17" s="103" t="str">
        <f t="shared" si="0"/>
        <v>Hide</v>
      </c>
    </row>
    <row r="18" spans="1:16" ht="35.25" customHeight="1" x14ac:dyDescent="0.35">
      <c r="A18" s="421" t="str">
        <f>DATA!B33</f>
        <v/>
      </c>
      <c r="B18" s="144" t="str">
        <f>IF(DATA!C33&lt;&gt;"",DATA!C33,"")</f>
        <v/>
      </c>
      <c r="C18" s="503" t="str">
        <f>IF(DATA!D33&lt;&gt;"",DATA!D33,"")</f>
        <v/>
      </c>
      <c r="D18" s="504"/>
      <c r="E18" s="514"/>
      <c r="F18" s="514">
        <v>77</v>
      </c>
      <c r="G18" s="514"/>
      <c r="H18" s="514"/>
      <c r="I18" s="514">
        <v>75</v>
      </c>
      <c r="J18" s="514"/>
      <c r="K18" s="514"/>
      <c r="L18" s="514">
        <v>74</v>
      </c>
      <c r="M18" s="514"/>
      <c r="N18" s="408">
        <f t="shared" ref="N18" si="4">IF(COUNTBLANK(E18:M18)&lt;&gt;9,ROUND(AVERAGE(E18:M18),0),"")</f>
        <v>75</v>
      </c>
      <c r="P18" s="103" t="str">
        <f t="shared" si="0"/>
        <v>Hide</v>
      </c>
    </row>
    <row r="19" spans="1:16" ht="35.25" hidden="1" customHeight="1" x14ac:dyDescent="0.35">
      <c r="A19" s="421"/>
      <c r="B19" s="144">
        <f>IF(DATA!C34&lt;&gt;"",DATA!C34,"")</f>
        <v>0</v>
      </c>
      <c r="C19" s="503"/>
      <c r="D19" s="504"/>
      <c r="E19" s="515"/>
      <c r="F19" s="515"/>
      <c r="G19" s="515"/>
      <c r="H19" s="515"/>
      <c r="I19" s="515"/>
      <c r="J19" s="515"/>
      <c r="K19" s="515"/>
      <c r="L19" s="515"/>
      <c r="M19" s="515"/>
      <c r="N19" s="409"/>
      <c r="P19" s="103" t="str">
        <f t="shared" si="0"/>
        <v>Hide</v>
      </c>
    </row>
    <row r="20" spans="1:16" ht="35.25" hidden="1" customHeight="1" x14ac:dyDescent="0.35">
      <c r="A20" s="421" t="str">
        <f>DATA!B35</f>
        <v/>
      </c>
      <c r="B20" s="144" t="str">
        <f>IF(DATA!C35&lt;&gt;"",DATA!C35,"")</f>
        <v/>
      </c>
      <c r="C20" s="503" t="str">
        <f>IF(DATA!D35&lt;&gt;"",DATA!D35,"")</f>
        <v/>
      </c>
      <c r="D20" s="504"/>
      <c r="E20" s="514"/>
      <c r="F20" s="514"/>
      <c r="G20" s="514"/>
      <c r="H20" s="514"/>
      <c r="I20" s="514"/>
      <c r="J20" s="514"/>
      <c r="K20" s="514"/>
      <c r="L20" s="514"/>
      <c r="M20" s="514"/>
      <c r="N20" s="408" t="str">
        <f t="shared" ref="N20" si="5">IF(COUNTBLANK(E20:M20)&lt;&gt;9,ROUND(AVERAGE(E20:M20),0),"")</f>
        <v/>
      </c>
      <c r="P20" s="103" t="str">
        <f t="shared" si="0"/>
        <v>Hide</v>
      </c>
    </row>
    <row r="21" spans="1:16" ht="35.25" hidden="1" customHeight="1" x14ac:dyDescent="0.35">
      <c r="A21" s="421"/>
      <c r="B21" s="144">
        <f>IF(DATA!C36&lt;&gt;"",DATA!C36,"")</f>
        <v>0</v>
      </c>
      <c r="C21" s="503"/>
      <c r="D21" s="504"/>
      <c r="E21" s="515"/>
      <c r="F21" s="515"/>
      <c r="G21" s="515"/>
      <c r="H21" s="515"/>
      <c r="I21" s="515"/>
      <c r="J21" s="515"/>
      <c r="K21" s="515"/>
      <c r="L21" s="515"/>
      <c r="M21" s="515"/>
      <c r="N21" s="409"/>
      <c r="P21" s="103" t="str">
        <f t="shared" si="0"/>
        <v>Hide</v>
      </c>
    </row>
    <row r="22" spans="1:16" ht="35.25" hidden="1" customHeight="1" x14ac:dyDescent="0.35">
      <c r="A22" s="421" t="str">
        <f>DATA!B37</f>
        <v/>
      </c>
      <c r="B22" s="144" t="str">
        <f>IF(DATA!C37&lt;&gt;"",DATA!C37,"")</f>
        <v/>
      </c>
      <c r="C22" s="503" t="str">
        <f>IF(DATA!D37&lt;&gt;"",DATA!D37,"")</f>
        <v/>
      </c>
      <c r="D22" s="504"/>
      <c r="E22" s="514"/>
      <c r="F22" s="514"/>
      <c r="G22" s="514"/>
      <c r="H22" s="514"/>
      <c r="I22" s="514"/>
      <c r="J22" s="514"/>
      <c r="K22" s="514"/>
      <c r="L22" s="514"/>
      <c r="M22" s="514"/>
      <c r="N22" s="408" t="str">
        <f t="shared" ref="N22" si="6">IF(COUNTBLANK(E22:M22)&lt;&gt;9,ROUND(AVERAGE(E22:M22),0),"")</f>
        <v/>
      </c>
      <c r="P22" s="103" t="str">
        <f t="shared" si="0"/>
        <v>Hide</v>
      </c>
    </row>
    <row r="23" spans="1:16" ht="35.25" hidden="1" customHeight="1" x14ac:dyDescent="0.35">
      <c r="A23" s="421"/>
      <c r="B23" s="144">
        <f>IF(DATA!C38&lt;&gt;"",DATA!C38,"")</f>
        <v>0</v>
      </c>
      <c r="C23" s="503"/>
      <c r="D23" s="504"/>
      <c r="E23" s="515"/>
      <c r="F23" s="515"/>
      <c r="G23" s="515"/>
      <c r="H23" s="515"/>
      <c r="I23" s="515"/>
      <c r="J23" s="515"/>
      <c r="K23" s="515"/>
      <c r="L23" s="515"/>
      <c r="M23" s="515"/>
      <c r="N23" s="409"/>
      <c r="P23" s="103" t="str">
        <f t="shared" si="0"/>
        <v>Hide</v>
      </c>
    </row>
    <row r="24" spans="1:16" ht="35.25" hidden="1" customHeight="1" x14ac:dyDescent="0.35">
      <c r="A24" s="421" t="str">
        <f>DATA!B39</f>
        <v/>
      </c>
      <c r="B24" s="144" t="str">
        <f>IF(DATA!C39&lt;&gt;"",DATA!C39,"")</f>
        <v/>
      </c>
      <c r="C24" s="503" t="str">
        <f>IF(DATA!D39&lt;&gt;"",DATA!D39,"")</f>
        <v/>
      </c>
      <c r="D24" s="504"/>
      <c r="E24" s="514"/>
      <c r="F24" s="514"/>
      <c r="G24" s="514"/>
      <c r="H24" s="514"/>
      <c r="I24" s="514"/>
      <c r="J24" s="514"/>
      <c r="K24" s="514"/>
      <c r="L24" s="514"/>
      <c r="M24" s="514"/>
      <c r="N24" s="408" t="str">
        <f t="shared" ref="N24" si="7">IF(COUNTBLANK(E24:M24)&lt;&gt;9,ROUND(AVERAGE(E24:M24),0),"")</f>
        <v/>
      </c>
      <c r="P24" s="103" t="str">
        <f t="shared" si="0"/>
        <v>Hide</v>
      </c>
    </row>
    <row r="25" spans="1:16" ht="35.25" hidden="1" customHeight="1" x14ac:dyDescent="0.35">
      <c r="A25" s="421"/>
      <c r="B25" s="144">
        <f>IF(DATA!C40&lt;&gt;"",DATA!C40,"")</f>
        <v>0</v>
      </c>
      <c r="C25" s="503"/>
      <c r="D25" s="504"/>
      <c r="E25" s="515"/>
      <c r="F25" s="515"/>
      <c r="G25" s="515"/>
      <c r="H25" s="515"/>
      <c r="I25" s="515"/>
      <c r="J25" s="515"/>
      <c r="K25" s="515"/>
      <c r="L25" s="515"/>
      <c r="M25" s="515"/>
      <c r="N25" s="409"/>
      <c r="P25" s="103" t="str">
        <f t="shared" si="0"/>
        <v>Hide</v>
      </c>
    </row>
    <row r="26" spans="1:16" ht="35.25" hidden="1" customHeight="1" x14ac:dyDescent="0.35">
      <c r="A26" s="421" t="str">
        <f>DATA!B41</f>
        <v/>
      </c>
      <c r="B26" s="144" t="str">
        <f>IF(DATA!C41&lt;&gt;"",DATA!C41,"")</f>
        <v/>
      </c>
      <c r="C26" s="503" t="str">
        <f>IF(DATA!D41&lt;&gt;"",DATA!D41,"")</f>
        <v/>
      </c>
      <c r="D26" s="504"/>
      <c r="E26" s="514"/>
      <c r="F26" s="514"/>
      <c r="G26" s="514"/>
      <c r="H26" s="514"/>
      <c r="I26" s="514"/>
      <c r="J26" s="514"/>
      <c r="K26" s="514"/>
      <c r="L26" s="514"/>
      <c r="M26" s="514"/>
      <c r="N26" s="408" t="str">
        <f t="shared" ref="N26" si="8">IF(COUNTBLANK(E26:M26)&lt;&gt;9,ROUND(AVERAGE(E26:M26),0),"")</f>
        <v/>
      </c>
      <c r="P26" s="103" t="str">
        <f t="shared" si="0"/>
        <v>Hide</v>
      </c>
    </row>
    <row r="27" spans="1:16" ht="35.25" hidden="1" customHeight="1" x14ac:dyDescent="0.35">
      <c r="A27" s="421"/>
      <c r="B27" s="144">
        <f>IF(DATA!C42&lt;&gt;"",DATA!C42,"")</f>
        <v>0</v>
      </c>
      <c r="C27" s="503"/>
      <c r="D27" s="504"/>
      <c r="E27" s="515"/>
      <c r="F27" s="515"/>
      <c r="G27" s="515"/>
      <c r="H27" s="515"/>
      <c r="I27" s="515"/>
      <c r="J27" s="515"/>
      <c r="K27" s="515"/>
      <c r="L27" s="515"/>
      <c r="M27" s="515"/>
      <c r="N27" s="409"/>
      <c r="P27" s="103" t="str">
        <f t="shared" si="0"/>
        <v>Hide</v>
      </c>
    </row>
    <row r="28" spans="1:16" ht="35.25" hidden="1" customHeight="1" x14ac:dyDescent="0.35">
      <c r="A28" s="421" t="str">
        <f>DATA!B43</f>
        <v/>
      </c>
      <c r="B28" s="144" t="str">
        <f>IF(DATA!C43&lt;&gt;"",DATA!C43,"")</f>
        <v/>
      </c>
      <c r="C28" s="503" t="str">
        <f>IF(DATA!D43&lt;&gt;"",DATA!D43,"")</f>
        <v/>
      </c>
      <c r="D28" s="504"/>
      <c r="E28" s="514"/>
      <c r="F28" s="514"/>
      <c r="G28" s="514"/>
      <c r="H28" s="514"/>
      <c r="I28" s="514"/>
      <c r="J28" s="514"/>
      <c r="K28" s="514"/>
      <c r="L28" s="514"/>
      <c r="M28" s="514"/>
      <c r="N28" s="408" t="str">
        <f t="shared" ref="N28" si="9">IF(COUNTBLANK(E28:M28)&lt;&gt;9,ROUND(AVERAGE(E28:M28),0),"")</f>
        <v/>
      </c>
      <c r="P28" s="103" t="str">
        <f t="shared" si="0"/>
        <v>Hide</v>
      </c>
    </row>
    <row r="29" spans="1:16" ht="35.25" hidden="1" customHeight="1" x14ac:dyDescent="0.35">
      <c r="A29" s="421"/>
      <c r="B29" s="144" t="str">
        <f>IF(DATA!C44&lt;&gt;"",DATA!C44,"")</f>
        <v/>
      </c>
      <c r="C29" s="503" t="str">
        <f>IF(DATA!D44&lt;&gt;"",DATA!D44,"")</f>
        <v/>
      </c>
      <c r="D29" s="504"/>
      <c r="E29" s="515"/>
      <c r="F29" s="515"/>
      <c r="G29" s="515"/>
      <c r="H29" s="515"/>
      <c r="I29" s="515"/>
      <c r="J29" s="515"/>
      <c r="K29" s="515"/>
      <c r="L29" s="515"/>
      <c r="M29" s="515"/>
      <c r="N29" s="409"/>
      <c r="P29" s="103" t="str">
        <f t="shared" si="0"/>
        <v>Hide</v>
      </c>
    </row>
    <row r="30" spans="1:16" ht="18.75" customHeight="1" x14ac:dyDescent="0.35">
      <c r="A30" s="516" t="s">
        <v>359</v>
      </c>
      <c r="B30" s="516"/>
      <c r="C30" s="516"/>
      <c r="D30" s="516"/>
      <c r="E30" s="516"/>
      <c r="F30" s="516"/>
      <c r="G30" s="516"/>
      <c r="H30" s="516"/>
      <c r="I30" s="516"/>
      <c r="J30" s="516"/>
      <c r="K30" s="516"/>
      <c r="L30" s="516"/>
      <c r="M30" s="516"/>
      <c r="N30" s="125">
        <f>IF(COUNT(N10:N29)&lt;&gt;0,ROUND(AVERAGE(N10:N29),0),"")</f>
        <v>75</v>
      </c>
    </row>
    <row r="32" spans="1:16" x14ac:dyDescent="0.35">
      <c r="A32" s="14" t="s">
        <v>48</v>
      </c>
      <c r="J32" s="14" t="str">
        <f>DATA!C6&amp;","&amp;DATA!C17</f>
        <v>Narmada,13 Juli 2026</v>
      </c>
    </row>
    <row r="33" spans="1:10" x14ac:dyDescent="0.35">
      <c r="A33" s="14" t="str">
        <f>IF(DATA!C16&lt;&gt;"",DATA!C16&amp;" ","")&amp;"Kepala "&amp;DATA!C5</f>
        <v>Kepala SMKN 1 Narmada</v>
      </c>
      <c r="J33" s="14" t="s">
        <v>49</v>
      </c>
    </row>
    <row r="34" spans="1:10" x14ac:dyDescent="0.35">
      <c r="A34" s="14"/>
      <c r="J34" s="14"/>
    </row>
    <row r="35" spans="1:10" x14ac:dyDescent="0.35">
      <c r="A35" s="14"/>
      <c r="J35" s="14"/>
    </row>
    <row r="36" spans="1:10" x14ac:dyDescent="0.35">
      <c r="A36" s="14"/>
      <c r="J36" s="14"/>
    </row>
    <row r="37" spans="1:10" x14ac:dyDescent="0.35">
      <c r="A37" s="15" t="str">
        <f>DATA!C14</f>
        <v>Ridhan Hadi, S.Pd., M.Pd.</v>
      </c>
      <c r="J37" s="15" t="str">
        <f>DATA!C12</f>
        <v>Candra Rusmana</v>
      </c>
    </row>
    <row r="38" spans="1:10" x14ac:dyDescent="0.35">
      <c r="A38" s="14" t="str">
        <f>"NIP. "&amp;DATA!C15</f>
        <v>NIP. 19830603 201001 1 016</v>
      </c>
      <c r="J38" s="14" t="str">
        <f>"NIP. "&amp;DATA!C13</f>
        <v>NIP. 199001022023211000</v>
      </c>
    </row>
  </sheetData>
  <sheetProtection algorithmName="SHA-512" hashValue="j3W8Bab+Xx39pB4NhWHFGB4uYJW7nCJDu+NKgk/QYt/6W9O6V38zVr+LLbpltgoccgjDhkHnMpREekHPCR4lMA==" saltValue="4k1fcuNSFFRnXAVPT/byvA==" spinCount="100000" sheet="1" selectLockedCells="1" autoFilter="0"/>
  <autoFilter ref="P10:P29" xr:uid="{00000000-0009-0000-0000-00000B000000}">
    <filterColumn colId="0">
      <filters>
        <filter val="Show"/>
      </filters>
    </filterColumn>
  </autoFilter>
  <mergeCells count="138">
    <mergeCell ref="N28:N29"/>
    <mergeCell ref="N26:N27"/>
    <mergeCell ref="E28:E29"/>
    <mergeCell ref="F28:F29"/>
    <mergeCell ref="G28:G29"/>
    <mergeCell ref="H28:H29"/>
    <mergeCell ref="I28:I29"/>
    <mergeCell ref="J28:J29"/>
    <mergeCell ref="K28:K29"/>
    <mergeCell ref="L28:L29"/>
    <mergeCell ref="M28:M29"/>
    <mergeCell ref="E26:E27"/>
    <mergeCell ref="F26:F27"/>
    <mergeCell ref="G26:G27"/>
    <mergeCell ref="H26:H27"/>
    <mergeCell ref="I26:I27"/>
    <mergeCell ref="J26:J27"/>
    <mergeCell ref="K26:K27"/>
    <mergeCell ref="L26:L27"/>
    <mergeCell ref="M26:M27"/>
    <mergeCell ref="N22:N23"/>
    <mergeCell ref="E24:E25"/>
    <mergeCell ref="F24:F25"/>
    <mergeCell ref="G24:G25"/>
    <mergeCell ref="H24:H25"/>
    <mergeCell ref="I24:I25"/>
    <mergeCell ref="J24:J25"/>
    <mergeCell ref="K24:K25"/>
    <mergeCell ref="L24:L25"/>
    <mergeCell ref="M24:M25"/>
    <mergeCell ref="N24:N25"/>
    <mergeCell ref="E22:E23"/>
    <mergeCell ref="F22:F23"/>
    <mergeCell ref="G22:G23"/>
    <mergeCell ref="H22:H23"/>
    <mergeCell ref="I22:I23"/>
    <mergeCell ref="J22:J23"/>
    <mergeCell ref="K22:K23"/>
    <mergeCell ref="L22:L23"/>
    <mergeCell ref="M22:M23"/>
    <mergeCell ref="N18:N19"/>
    <mergeCell ref="E20:E21"/>
    <mergeCell ref="F20:F21"/>
    <mergeCell ref="G20:G21"/>
    <mergeCell ref="H20:H21"/>
    <mergeCell ref="I20:I21"/>
    <mergeCell ref="J20:J21"/>
    <mergeCell ref="K20:K21"/>
    <mergeCell ref="L20:L21"/>
    <mergeCell ref="M20:M21"/>
    <mergeCell ref="N20:N21"/>
    <mergeCell ref="E18:E19"/>
    <mergeCell ref="F18:F19"/>
    <mergeCell ref="G18:G19"/>
    <mergeCell ref="H18:H19"/>
    <mergeCell ref="I18:I19"/>
    <mergeCell ref="J18:J19"/>
    <mergeCell ref="K18:K19"/>
    <mergeCell ref="L18:L19"/>
    <mergeCell ref="M18:M19"/>
    <mergeCell ref="N14:N15"/>
    <mergeCell ref="E16:E17"/>
    <mergeCell ref="F16:F17"/>
    <mergeCell ref="G16:G17"/>
    <mergeCell ref="H16:H17"/>
    <mergeCell ref="I16:I17"/>
    <mergeCell ref="J16:J17"/>
    <mergeCell ref="K16:K17"/>
    <mergeCell ref="L16:L17"/>
    <mergeCell ref="M16:M17"/>
    <mergeCell ref="N16:N17"/>
    <mergeCell ref="E14:E15"/>
    <mergeCell ref="F14:F15"/>
    <mergeCell ref="G14:G15"/>
    <mergeCell ref="H14:H15"/>
    <mergeCell ref="I14:I15"/>
    <mergeCell ref="J14:J15"/>
    <mergeCell ref="K14:K15"/>
    <mergeCell ref="L14:L15"/>
    <mergeCell ref="M14:M15"/>
    <mergeCell ref="A30:M30"/>
    <mergeCell ref="E10:E11"/>
    <mergeCell ref="F10:F11"/>
    <mergeCell ref="G10:G11"/>
    <mergeCell ref="H10:H11"/>
    <mergeCell ref="I10:I11"/>
    <mergeCell ref="J10:J11"/>
    <mergeCell ref="K10:K11"/>
    <mergeCell ref="L10:L11"/>
    <mergeCell ref="M10:M11"/>
    <mergeCell ref="A26:A27"/>
    <mergeCell ref="C26:D26"/>
    <mergeCell ref="C27:D27"/>
    <mergeCell ref="A28:A29"/>
    <mergeCell ref="C28:D28"/>
    <mergeCell ref="C29:D29"/>
    <mergeCell ref="A22:A23"/>
    <mergeCell ref="C22:D22"/>
    <mergeCell ref="C23:D23"/>
    <mergeCell ref="A24:A25"/>
    <mergeCell ref="C24:D24"/>
    <mergeCell ref="C25:D25"/>
    <mergeCell ref="A18:A19"/>
    <mergeCell ref="C18:D18"/>
    <mergeCell ref="C19:D19"/>
    <mergeCell ref="A20:A21"/>
    <mergeCell ref="C20:D20"/>
    <mergeCell ref="C21:D21"/>
    <mergeCell ref="A14:A15"/>
    <mergeCell ref="C14:D14"/>
    <mergeCell ref="C15:D15"/>
    <mergeCell ref="A16:A17"/>
    <mergeCell ref="C16:D16"/>
    <mergeCell ref="C17:D17"/>
    <mergeCell ref="A10:A11"/>
    <mergeCell ref="C10:D10"/>
    <mergeCell ref="C11:D11"/>
    <mergeCell ref="A12:A13"/>
    <mergeCell ref="C12:D12"/>
    <mergeCell ref="C13:D13"/>
    <mergeCell ref="A2:N2"/>
    <mergeCell ref="A7:A9"/>
    <mergeCell ref="B7:D9"/>
    <mergeCell ref="E7:G7"/>
    <mergeCell ref="H7:J7"/>
    <mergeCell ref="K7:M7"/>
    <mergeCell ref="N7:N9"/>
    <mergeCell ref="N10:N11"/>
    <mergeCell ref="E12:E13"/>
    <mergeCell ref="F12:F13"/>
    <mergeCell ref="G12:G13"/>
    <mergeCell ref="H12:H13"/>
    <mergeCell ref="I12:I13"/>
    <mergeCell ref="J12:J13"/>
    <mergeCell ref="K12:K13"/>
    <mergeCell ref="L12:L13"/>
    <mergeCell ref="M12:M13"/>
    <mergeCell ref="N12:N13"/>
  </mergeCells>
  <pageMargins left="1.1023622047244095" right="0.70866141732283472" top="0.41"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filterMode="1"/>
  <dimension ref="A1:AI38"/>
  <sheetViews>
    <sheetView zoomScaleNormal="100" workbookViewId="0">
      <selection activeCell="E10" sqref="E10:E11"/>
    </sheetView>
  </sheetViews>
  <sheetFormatPr defaultRowHeight="14.5" x14ac:dyDescent="0.35"/>
  <cols>
    <col min="1" max="1" width="6.81640625" customWidth="1"/>
    <col min="2" max="2" width="6.1796875" hidden="1" customWidth="1"/>
    <col min="4" max="4" width="39.1796875" customWidth="1"/>
    <col min="5" max="11" width="6.7265625" style="47" customWidth="1"/>
    <col min="12" max="13" width="6.7265625" customWidth="1"/>
    <col min="14" max="14" width="7.81640625" customWidth="1"/>
  </cols>
  <sheetData>
    <row r="1" spans="1:35" ht="89.25" customHeight="1" x14ac:dyDescent="0.35"/>
    <row r="2" spans="1:35" ht="17.5" x14ac:dyDescent="0.35">
      <c r="A2" s="472" t="s">
        <v>360</v>
      </c>
      <c r="B2" s="473"/>
      <c r="C2" s="473"/>
      <c r="D2" s="473"/>
      <c r="E2" s="473"/>
      <c r="F2" s="473"/>
      <c r="G2" s="473"/>
      <c r="H2" s="473"/>
      <c r="I2" s="473"/>
      <c r="J2" s="473"/>
      <c r="K2" s="473"/>
      <c r="L2" s="473"/>
      <c r="M2" s="473"/>
      <c r="N2" s="473"/>
      <c r="O2" s="48"/>
      <c r="P2" s="48"/>
      <c r="Q2" s="48"/>
      <c r="R2" s="48"/>
      <c r="S2" s="48"/>
      <c r="T2" s="48"/>
      <c r="U2" s="48"/>
      <c r="V2" s="48"/>
      <c r="W2" s="48"/>
      <c r="X2" s="48"/>
      <c r="Y2" s="48"/>
      <c r="Z2" s="48"/>
      <c r="AA2" s="48"/>
      <c r="AB2" s="48"/>
      <c r="AC2" s="48"/>
      <c r="AD2" s="48"/>
      <c r="AE2" s="48"/>
      <c r="AF2" s="48"/>
      <c r="AG2" s="48"/>
      <c r="AH2" s="48"/>
      <c r="AI2" s="48"/>
    </row>
    <row r="3" spans="1:35" x14ac:dyDescent="0.35">
      <c r="A3" s="14"/>
      <c r="B3" s="14"/>
      <c r="C3" s="14"/>
      <c r="D3" s="14" t="s">
        <v>53</v>
      </c>
      <c r="E3" s="141" t="s">
        <v>86</v>
      </c>
      <c r="F3" s="14" t="str">
        <f>DATA!C10</f>
        <v>Kometensi Keahlian Rekayasa Perangkat Lunak</v>
      </c>
      <c r="H3" s="14"/>
      <c r="K3" s="14"/>
      <c r="L3" s="14"/>
      <c r="M3" s="14"/>
      <c r="N3" s="14"/>
    </row>
    <row r="4" spans="1:35" x14ac:dyDescent="0.35">
      <c r="A4" s="14"/>
      <c r="B4" s="14"/>
      <c r="C4" s="14"/>
      <c r="D4" s="14" t="s">
        <v>55</v>
      </c>
      <c r="E4" s="141" t="s">
        <v>86</v>
      </c>
      <c r="F4" s="14" t="str">
        <f>DATA!C11&amp;" / Genap"</f>
        <v>XI RPL / Genap</v>
      </c>
      <c r="H4" s="14"/>
      <c r="K4" s="14"/>
      <c r="L4" s="14"/>
      <c r="M4" s="14"/>
      <c r="N4" s="14"/>
    </row>
    <row r="5" spans="1:35" x14ac:dyDescent="0.35">
      <c r="A5" s="14"/>
      <c r="B5" s="14"/>
      <c r="C5" s="14"/>
      <c r="D5" s="14" t="s">
        <v>56</v>
      </c>
      <c r="E5" s="141" t="s">
        <v>86</v>
      </c>
      <c r="F5" s="14" t="str">
        <f>DATA!C7</f>
        <v>2026/2027</v>
      </c>
      <c r="H5" s="14"/>
      <c r="K5" s="14"/>
      <c r="L5" s="14"/>
      <c r="M5" s="14"/>
      <c r="N5" s="14"/>
      <c r="P5" t="s">
        <v>356</v>
      </c>
    </row>
    <row r="6" spans="1:35" x14ac:dyDescent="0.35">
      <c r="E6"/>
      <c r="F6"/>
      <c r="G6"/>
      <c r="H6"/>
      <c r="I6"/>
      <c r="J6"/>
      <c r="K6"/>
      <c r="P6" t="s">
        <v>106</v>
      </c>
    </row>
    <row r="7" spans="1:35" x14ac:dyDescent="0.35">
      <c r="A7" s="505" t="s">
        <v>64</v>
      </c>
      <c r="B7" s="517" t="s">
        <v>180</v>
      </c>
      <c r="C7" s="404"/>
      <c r="D7" s="405"/>
      <c r="E7" s="423" t="s">
        <v>94</v>
      </c>
      <c r="F7" s="423"/>
      <c r="G7" s="423"/>
      <c r="H7" s="423" t="s">
        <v>95</v>
      </c>
      <c r="I7" s="423"/>
      <c r="J7" s="423"/>
      <c r="K7" s="423" t="s">
        <v>96</v>
      </c>
      <c r="L7" s="423"/>
      <c r="M7" s="423"/>
      <c r="N7" s="511" t="s">
        <v>357</v>
      </c>
      <c r="P7" t="s">
        <v>107</v>
      </c>
    </row>
    <row r="8" spans="1:35" x14ac:dyDescent="0.35">
      <c r="A8" s="506"/>
      <c r="B8" s="518"/>
      <c r="C8" s="509"/>
      <c r="D8" s="510"/>
      <c r="E8" s="115" t="s">
        <v>97</v>
      </c>
      <c r="F8" s="115" t="s">
        <v>98</v>
      </c>
      <c r="G8" s="115" t="s">
        <v>99</v>
      </c>
      <c r="H8" s="115" t="s">
        <v>97</v>
      </c>
      <c r="I8" s="115" t="s">
        <v>98</v>
      </c>
      <c r="J8" s="115" t="s">
        <v>99</v>
      </c>
      <c r="K8" s="115" t="s">
        <v>97</v>
      </c>
      <c r="L8" s="115" t="s">
        <v>98</v>
      </c>
      <c r="M8" s="115" t="s">
        <v>99</v>
      </c>
      <c r="N8" s="512"/>
      <c r="P8" s="154" t="s">
        <v>188</v>
      </c>
      <c r="Q8" s="155"/>
      <c r="R8" s="155"/>
      <c r="S8" s="155"/>
      <c r="T8" s="155"/>
      <c r="U8" s="155"/>
      <c r="V8" s="155"/>
      <c r="W8" s="155"/>
      <c r="X8" s="155"/>
      <c r="Y8" s="155"/>
    </row>
    <row r="9" spans="1:35" x14ac:dyDescent="0.35">
      <c r="A9" s="507"/>
      <c r="B9" s="519"/>
      <c r="C9" s="406"/>
      <c r="D9" s="407"/>
      <c r="E9" s="115" t="s">
        <v>100</v>
      </c>
      <c r="F9" s="115" t="s">
        <v>101</v>
      </c>
      <c r="G9" s="115" t="s">
        <v>102</v>
      </c>
      <c r="H9" s="115" t="s">
        <v>102</v>
      </c>
      <c r="I9" s="115" t="s">
        <v>101</v>
      </c>
      <c r="J9" s="115" t="s">
        <v>100</v>
      </c>
      <c r="K9" s="115" t="s">
        <v>102</v>
      </c>
      <c r="L9" s="115" t="s">
        <v>101</v>
      </c>
      <c r="M9" s="115" t="s">
        <v>100</v>
      </c>
      <c r="N9" s="513"/>
      <c r="P9" s="103"/>
      <c r="Q9" s="156" t="s">
        <v>192</v>
      </c>
      <c r="R9" s="157"/>
      <c r="S9" s="157"/>
      <c r="T9" s="157"/>
      <c r="U9" s="157"/>
      <c r="V9" s="158"/>
    </row>
    <row r="10" spans="1:35" ht="35.25" customHeight="1" x14ac:dyDescent="0.35">
      <c r="A10" s="421" t="str">
        <f>DATA!B49</f>
        <v>1</v>
      </c>
      <c r="B10" s="144" t="str">
        <f>IF(DATA!C49&lt;&gt;"",DATA!C49,"")</f>
        <v>1</v>
      </c>
      <c r="C10" s="503" t="str">
        <f>IF(DATA!D49&lt;&gt;"",DATA!D49,"")</f>
        <v>Mengevaluasi DNS Server dan Mengkonfigurasi DNS Server</v>
      </c>
      <c r="D10" s="504"/>
      <c r="E10" s="514"/>
      <c r="F10" s="514">
        <v>75</v>
      </c>
      <c r="G10" s="514"/>
      <c r="H10" s="514"/>
      <c r="I10" s="514">
        <v>77</v>
      </c>
      <c r="J10" s="514"/>
      <c r="K10" s="514"/>
      <c r="L10" s="514">
        <v>74</v>
      </c>
      <c r="M10" s="514"/>
      <c r="N10" s="408">
        <f>IF(COUNTBLANK(E10:M10)&lt;&gt;9,ROUND(AVERAGE(E10:M10),0),"")</f>
        <v>75</v>
      </c>
      <c r="P10" s="103" t="str">
        <f t="shared" ref="P10:P29" si="0">IF(C10="","Hide","Show")</f>
        <v>Show</v>
      </c>
      <c r="Q10" s="156" t="s">
        <v>189</v>
      </c>
      <c r="R10" s="157"/>
      <c r="S10" s="157"/>
      <c r="T10" s="157"/>
      <c r="U10" s="157"/>
      <c r="V10" s="158"/>
    </row>
    <row r="11" spans="1:35" ht="35.25" hidden="1" customHeight="1" x14ac:dyDescent="0.35">
      <c r="A11" s="421"/>
      <c r="B11" s="144">
        <f>IF(DATA!C50&lt;&gt;"",DATA!C50,"")</f>
        <v>0</v>
      </c>
      <c r="C11" s="503" t="str">
        <f>IF(DATA!D50&lt;&gt;"",DATA!D50,"")</f>
        <v/>
      </c>
      <c r="D11" s="504"/>
      <c r="E11" s="515"/>
      <c r="F11" s="515"/>
      <c r="G11" s="515"/>
      <c r="H11" s="515"/>
      <c r="I11" s="515"/>
      <c r="J11" s="515"/>
      <c r="K11" s="515"/>
      <c r="L11" s="515"/>
      <c r="M11" s="515"/>
      <c r="N11" s="409"/>
      <c r="P11" s="103" t="str">
        <f t="shared" si="0"/>
        <v>Hide</v>
      </c>
      <c r="Q11" s="156" t="s">
        <v>190</v>
      </c>
      <c r="R11" s="157"/>
      <c r="S11" s="157"/>
      <c r="T11" s="157"/>
      <c r="U11" s="157"/>
      <c r="V11" s="158"/>
    </row>
    <row r="12" spans="1:35" ht="35.25" customHeight="1" x14ac:dyDescent="0.35">
      <c r="A12" s="421" t="str">
        <f>DATA!B51</f>
        <v>2</v>
      </c>
      <c r="B12" s="144" t="str">
        <f>IF(DATA!C51&lt;&gt;"",DATA!C51,"")</f>
        <v>2</v>
      </c>
      <c r="C12" s="503" t="str">
        <f>IF(DATA!D51&lt;&gt;"",DATA!D51,"")</f>
        <v>Menerapkan pemrograman antarmuka GUI (Graphical User Interface),</v>
      </c>
      <c r="D12" s="504"/>
      <c r="E12" s="514"/>
      <c r="F12" s="514">
        <v>76</v>
      </c>
      <c r="G12" s="514"/>
      <c r="H12" s="514"/>
      <c r="I12" s="514">
        <v>77</v>
      </c>
      <c r="J12" s="514"/>
      <c r="K12" s="514"/>
      <c r="L12" s="514">
        <v>73</v>
      </c>
      <c r="M12" s="514"/>
      <c r="N12" s="408">
        <f t="shared" ref="N12" si="1">IF(COUNTBLANK(E12:M12)&lt;&gt;9,ROUND(AVERAGE(E12:M12),0),"")</f>
        <v>75</v>
      </c>
      <c r="P12" s="103" t="str">
        <f t="shared" si="0"/>
        <v>Show</v>
      </c>
      <c r="Q12" s="156" t="s">
        <v>191</v>
      </c>
      <c r="R12" s="157"/>
      <c r="S12" s="157"/>
      <c r="T12" s="157"/>
      <c r="U12" s="157"/>
      <c r="V12" s="158"/>
    </row>
    <row r="13" spans="1:35" ht="35.25" hidden="1" customHeight="1" x14ac:dyDescent="0.35">
      <c r="A13" s="421"/>
      <c r="B13" s="144">
        <f>IF(DATA!C52&lt;&gt;"",DATA!C52,"")</f>
        <v>0</v>
      </c>
      <c r="C13" s="503" t="str">
        <f>IF(DATA!D52&lt;&gt;"",DATA!D52,"")</f>
        <v/>
      </c>
      <c r="D13" s="504"/>
      <c r="E13" s="515"/>
      <c r="F13" s="515"/>
      <c r="G13" s="515"/>
      <c r="H13" s="515"/>
      <c r="I13" s="515"/>
      <c r="J13" s="515"/>
      <c r="K13" s="515"/>
      <c r="L13" s="515"/>
      <c r="M13" s="515"/>
      <c r="N13" s="409"/>
      <c r="P13" s="103" t="str">
        <f t="shared" si="0"/>
        <v>Hide</v>
      </c>
      <c r="Q13" s="156" t="s">
        <v>193</v>
      </c>
      <c r="R13" s="157"/>
      <c r="S13" s="157"/>
      <c r="T13" s="157"/>
      <c r="U13" s="157"/>
      <c r="V13" s="158"/>
    </row>
    <row r="14" spans="1:35" ht="35.25" customHeight="1" x14ac:dyDescent="0.35">
      <c r="A14" s="421" t="str">
        <f>DATA!B53</f>
        <v/>
      </c>
      <c r="B14" s="144" t="str">
        <f>IF(DATA!C53&lt;&gt;"",DATA!C53,"")</f>
        <v/>
      </c>
      <c r="C14" s="503" t="str">
        <f>IF(DATA!D53&lt;&gt;"",DATA!D53,"")</f>
        <v/>
      </c>
      <c r="D14" s="504"/>
      <c r="E14" s="514"/>
      <c r="F14" s="514">
        <v>77</v>
      </c>
      <c r="G14" s="514"/>
      <c r="H14" s="514"/>
      <c r="I14" s="514">
        <v>75</v>
      </c>
      <c r="J14" s="514"/>
      <c r="K14" s="514"/>
      <c r="L14" s="514">
        <v>74</v>
      </c>
      <c r="M14" s="514"/>
      <c r="N14" s="408">
        <f t="shared" ref="N14" si="2">IF(COUNTBLANK(E14:M14)&lt;&gt;9,ROUND(AVERAGE(E14:M14),0),"")</f>
        <v>75</v>
      </c>
      <c r="P14" s="103" t="str">
        <f t="shared" si="0"/>
        <v>Hide</v>
      </c>
    </row>
    <row r="15" spans="1:35" ht="35.25" hidden="1" customHeight="1" x14ac:dyDescent="0.35">
      <c r="A15" s="421"/>
      <c r="B15" s="144">
        <f>IF(DATA!C54&lt;&gt;"",DATA!C54,"")</f>
        <v>0</v>
      </c>
      <c r="C15" s="503" t="str">
        <f>IF(DATA!D54&lt;&gt;"",DATA!D54,"")</f>
        <v/>
      </c>
      <c r="D15" s="504"/>
      <c r="E15" s="515"/>
      <c r="F15" s="515"/>
      <c r="G15" s="515"/>
      <c r="H15" s="515"/>
      <c r="I15" s="515"/>
      <c r="J15" s="515"/>
      <c r="K15" s="515"/>
      <c r="L15" s="515"/>
      <c r="M15" s="515"/>
      <c r="N15" s="409"/>
      <c r="P15" s="103" t="str">
        <f t="shared" si="0"/>
        <v>Hide</v>
      </c>
    </row>
    <row r="16" spans="1:35" ht="35.25" customHeight="1" x14ac:dyDescent="0.35">
      <c r="A16" s="421" t="str">
        <f>DATA!B55</f>
        <v/>
      </c>
      <c r="B16" s="144" t="str">
        <f>IF(DATA!C55&lt;&gt;"",DATA!C55,"")</f>
        <v/>
      </c>
      <c r="C16" s="503" t="str">
        <f>IF(DATA!D55&lt;&gt;"",DATA!D55,"")</f>
        <v/>
      </c>
      <c r="D16" s="504"/>
      <c r="E16" s="514"/>
      <c r="F16" s="514">
        <v>75</v>
      </c>
      <c r="G16" s="514"/>
      <c r="H16" s="514"/>
      <c r="I16" s="514">
        <v>77</v>
      </c>
      <c r="J16" s="514"/>
      <c r="K16" s="514"/>
      <c r="L16" s="514">
        <v>74</v>
      </c>
      <c r="M16" s="514"/>
      <c r="N16" s="408">
        <f t="shared" ref="N16" si="3">IF(COUNTBLANK(E16:M16)&lt;&gt;9,ROUND(AVERAGE(E16:M16),0),"")</f>
        <v>75</v>
      </c>
      <c r="P16" s="103" t="str">
        <f t="shared" si="0"/>
        <v>Hide</v>
      </c>
    </row>
    <row r="17" spans="1:16" ht="35.25" hidden="1" customHeight="1" x14ac:dyDescent="0.35">
      <c r="A17" s="421"/>
      <c r="B17" s="144">
        <f>IF(DATA!C56&lt;&gt;"",DATA!C56,"")</f>
        <v>0</v>
      </c>
      <c r="C17" s="503" t="str">
        <f>IF(DATA!D56&lt;&gt;"",DATA!D56,"")</f>
        <v/>
      </c>
      <c r="D17" s="504"/>
      <c r="E17" s="515"/>
      <c r="F17" s="515"/>
      <c r="G17" s="515"/>
      <c r="H17" s="515"/>
      <c r="I17" s="515"/>
      <c r="J17" s="515"/>
      <c r="K17" s="515"/>
      <c r="L17" s="515"/>
      <c r="M17" s="515"/>
      <c r="N17" s="409"/>
      <c r="P17" s="103" t="str">
        <f t="shared" si="0"/>
        <v>Hide</v>
      </c>
    </row>
    <row r="18" spans="1:16" ht="35.25" customHeight="1" x14ac:dyDescent="0.35">
      <c r="A18" s="421" t="str">
        <f>DATA!B57</f>
        <v/>
      </c>
      <c r="B18" s="144" t="str">
        <f>IF(DATA!C57&lt;&gt;"",DATA!C57,"")</f>
        <v/>
      </c>
      <c r="C18" s="503" t="str">
        <f>IF(DATA!D57&lt;&gt;"",DATA!D57,"")</f>
        <v/>
      </c>
      <c r="D18" s="504"/>
      <c r="E18" s="514"/>
      <c r="F18" s="514">
        <v>77</v>
      </c>
      <c r="G18" s="514"/>
      <c r="H18" s="514"/>
      <c r="I18" s="514">
        <v>75</v>
      </c>
      <c r="J18" s="514"/>
      <c r="K18" s="514"/>
      <c r="L18" s="514">
        <v>74</v>
      </c>
      <c r="M18" s="514"/>
      <c r="N18" s="408">
        <f t="shared" ref="N18" si="4">IF(COUNTBLANK(E18:M18)&lt;&gt;9,ROUND(AVERAGE(E18:M18),0),"")</f>
        <v>75</v>
      </c>
      <c r="P18" s="103" t="str">
        <f t="shared" si="0"/>
        <v>Hide</v>
      </c>
    </row>
    <row r="19" spans="1:16" ht="35.25" hidden="1" customHeight="1" x14ac:dyDescent="0.35">
      <c r="A19" s="421"/>
      <c r="B19" s="144">
        <f>IF(DATA!C58&lt;&gt;"",DATA!C58,"")</f>
        <v>0</v>
      </c>
      <c r="C19" s="503" t="str">
        <f>IF(DATA!D58&lt;&gt;"",DATA!D58,"")</f>
        <v/>
      </c>
      <c r="D19" s="504"/>
      <c r="E19" s="515"/>
      <c r="F19" s="515"/>
      <c r="G19" s="515"/>
      <c r="H19" s="515"/>
      <c r="I19" s="515"/>
      <c r="J19" s="515"/>
      <c r="K19" s="515"/>
      <c r="L19" s="515"/>
      <c r="M19" s="515"/>
      <c r="N19" s="409"/>
      <c r="P19" s="103" t="str">
        <f t="shared" si="0"/>
        <v>Hide</v>
      </c>
    </row>
    <row r="20" spans="1:16" ht="35.25" hidden="1" customHeight="1" x14ac:dyDescent="0.35">
      <c r="A20" s="421" t="str">
        <f>DATA!B59</f>
        <v/>
      </c>
      <c r="B20" s="144" t="str">
        <f>IF(DATA!C59&lt;&gt;"",DATA!C59,"")</f>
        <v/>
      </c>
      <c r="C20" s="503" t="str">
        <f>IF(DATA!D59&lt;&gt;"",DATA!D59,"")</f>
        <v/>
      </c>
      <c r="D20" s="504"/>
      <c r="E20" s="514"/>
      <c r="F20" s="514"/>
      <c r="G20" s="514"/>
      <c r="H20" s="514"/>
      <c r="I20" s="514"/>
      <c r="J20" s="514"/>
      <c r="K20" s="514"/>
      <c r="L20" s="514"/>
      <c r="M20" s="514"/>
      <c r="N20" s="408" t="str">
        <f t="shared" ref="N20" si="5">IF(COUNTBLANK(E20:M20)&lt;&gt;9,ROUND(AVERAGE(E20:M20),0),"")</f>
        <v/>
      </c>
      <c r="P20" s="103" t="str">
        <f t="shared" si="0"/>
        <v>Hide</v>
      </c>
    </row>
    <row r="21" spans="1:16" ht="35.25" hidden="1" customHeight="1" x14ac:dyDescent="0.35">
      <c r="A21" s="421"/>
      <c r="B21" s="144">
        <f>IF(DATA!C60&lt;&gt;"",DATA!C60,"")</f>
        <v>0</v>
      </c>
      <c r="C21" s="503" t="str">
        <f>IF(DATA!D60&lt;&gt;"",DATA!D60,"")</f>
        <v/>
      </c>
      <c r="D21" s="504"/>
      <c r="E21" s="515"/>
      <c r="F21" s="515"/>
      <c r="G21" s="515"/>
      <c r="H21" s="515"/>
      <c r="I21" s="515"/>
      <c r="J21" s="515"/>
      <c r="K21" s="515"/>
      <c r="L21" s="515"/>
      <c r="M21" s="515"/>
      <c r="N21" s="409"/>
      <c r="P21" s="103" t="str">
        <f t="shared" si="0"/>
        <v>Hide</v>
      </c>
    </row>
    <row r="22" spans="1:16" ht="35.25" hidden="1" customHeight="1" x14ac:dyDescent="0.35">
      <c r="A22" s="421" t="str">
        <f>DATA!B61</f>
        <v/>
      </c>
      <c r="B22" s="144" t="str">
        <f>IF(DATA!C61&lt;&gt;"",DATA!C61,"")</f>
        <v/>
      </c>
      <c r="C22" s="503" t="str">
        <f>IF(DATA!D61&lt;&gt;"",DATA!D61,"")</f>
        <v/>
      </c>
      <c r="D22" s="504"/>
      <c r="E22" s="514"/>
      <c r="F22" s="514"/>
      <c r="G22" s="514"/>
      <c r="H22" s="514"/>
      <c r="I22" s="514"/>
      <c r="J22" s="514"/>
      <c r="K22" s="514"/>
      <c r="L22" s="514"/>
      <c r="M22" s="514"/>
      <c r="N22" s="408" t="str">
        <f t="shared" ref="N22" si="6">IF(COUNTBLANK(E22:M22)&lt;&gt;9,ROUND(AVERAGE(E22:M22),0),"")</f>
        <v/>
      </c>
      <c r="P22" s="103" t="str">
        <f t="shared" si="0"/>
        <v>Hide</v>
      </c>
    </row>
    <row r="23" spans="1:16" ht="35.25" hidden="1" customHeight="1" x14ac:dyDescent="0.35">
      <c r="A23" s="421"/>
      <c r="B23" s="144">
        <f>IF(DATA!C62&lt;&gt;"",DATA!C62,"")</f>
        <v>0</v>
      </c>
      <c r="C23" s="503" t="str">
        <f>IF(DATA!D62&lt;&gt;"",DATA!D62,"")</f>
        <v/>
      </c>
      <c r="D23" s="504"/>
      <c r="E23" s="515"/>
      <c r="F23" s="515"/>
      <c r="G23" s="515"/>
      <c r="H23" s="515"/>
      <c r="I23" s="515"/>
      <c r="J23" s="515"/>
      <c r="K23" s="515"/>
      <c r="L23" s="515"/>
      <c r="M23" s="515"/>
      <c r="N23" s="409"/>
      <c r="P23" s="103" t="str">
        <f t="shared" si="0"/>
        <v>Hide</v>
      </c>
    </row>
    <row r="24" spans="1:16" ht="35.25" hidden="1" customHeight="1" x14ac:dyDescent="0.35">
      <c r="A24" s="421" t="str">
        <f>DATA!B63</f>
        <v/>
      </c>
      <c r="B24" s="144" t="str">
        <f>IF(DATA!C63&lt;&gt;"",DATA!C63,"")</f>
        <v/>
      </c>
      <c r="C24" s="503" t="str">
        <f>IF(DATA!D63&lt;&gt;"",DATA!D63,"")</f>
        <v/>
      </c>
      <c r="D24" s="504"/>
      <c r="E24" s="514"/>
      <c r="F24" s="514"/>
      <c r="G24" s="514"/>
      <c r="H24" s="514"/>
      <c r="I24" s="514"/>
      <c r="J24" s="514"/>
      <c r="K24" s="514"/>
      <c r="L24" s="514"/>
      <c r="M24" s="514"/>
      <c r="N24" s="408" t="str">
        <f t="shared" ref="N24" si="7">IF(COUNTBLANK(E24:M24)&lt;&gt;9,ROUND(AVERAGE(E24:M24),0),"")</f>
        <v/>
      </c>
      <c r="P24" s="103" t="str">
        <f t="shared" si="0"/>
        <v>Hide</v>
      </c>
    </row>
    <row r="25" spans="1:16" ht="35.25" hidden="1" customHeight="1" x14ac:dyDescent="0.35">
      <c r="A25" s="421"/>
      <c r="B25" s="144">
        <f>IF(DATA!C64&lt;&gt;"",DATA!C64,"")</f>
        <v>0</v>
      </c>
      <c r="C25" s="503" t="str">
        <f>IF(DATA!D64&lt;&gt;"",DATA!D64,"")</f>
        <v/>
      </c>
      <c r="D25" s="504"/>
      <c r="E25" s="515"/>
      <c r="F25" s="515"/>
      <c r="G25" s="515"/>
      <c r="H25" s="515"/>
      <c r="I25" s="515"/>
      <c r="J25" s="515"/>
      <c r="K25" s="515"/>
      <c r="L25" s="515"/>
      <c r="M25" s="515"/>
      <c r="N25" s="409"/>
      <c r="P25" s="103" t="str">
        <f t="shared" si="0"/>
        <v>Hide</v>
      </c>
    </row>
    <row r="26" spans="1:16" ht="35.25" hidden="1" customHeight="1" x14ac:dyDescent="0.35">
      <c r="A26" s="421" t="str">
        <f>DATA!B65</f>
        <v/>
      </c>
      <c r="B26" s="144" t="str">
        <f>IF(DATA!C65&lt;&gt;"",DATA!C65,"")</f>
        <v/>
      </c>
      <c r="C26" s="503" t="str">
        <f>IF(DATA!D65&lt;&gt;"",DATA!D65,"")</f>
        <v/>
      </c>
      <c r="D26" s="504"/>
      <c r="E26" s="514"/>
      <c r="F26" s="514"/>
      <c r="G26" s="514"/>
      <c r="H26" s="514"/>
      <c r="I26" s="514"/>
      <c r="J26" s="514"/>
      <c r="K26" s="514"/>
      <c r="L26" s="514"/>
      <c r="M26" s="514"/>
      <c r="N26" s="408" t="str">
        <f t="shared" ref="N26" si="8">IF(COUNTBLANK(E26:M26)&lt;&gt;9,ROUND(AVERAGE(E26:M26),0),"")</f>
        <v/>
      </c>
      <c r="P26" s="103" t="str">
        <f t="shared" si="0"/>
        <v>Hide</v>
      </c>
    </row>
    <row r="27" spans="1:16" ht="35.25" hidden="1" customHeight="1" x14ac:dyDescent="0.35">
      <c r="A27" s="421"/>
      <c r="B27" s="144">
        <f>IF(DATA!C66&lt;&gt;"",DATA!C66,"")</f>
        <v>0</v>
      </c>
      <c r="C27" s="503" t="str">
        <f>IF(DATA!D66&lt;&gt;"",DATA!D66,"")</f>
        <v/>
      </c>
      <c r="D27" s="504"/>
      <c r="E27" s="515"/>
      <c r="F27" s="515"/>
      <c r="G27" s="515"/>
      <c r="H27" s="515"/>
      <c r="I27" s="515"/>
      <c r="J27" s="515"/>
      <c r="K27" s="515"/>
      <c r="L27" s="515"/>
      <c r="M27" s="515"/>
      <c r="N27" s="409"/>
      <c r="P27" s="103" t="str">
        <f t="shared" si="0"/>
        <v>Hide</v>
      </c>
    </row>
    <row r="28" spans="1:16" ht="35.25" hidden="1" customHeight="1" x14ac:dyDescent="0.35">
      <c r="A28" s="421" t="str">
        <f>DATA!B67</f>
        <v/>
      </c>
      <c r="B28" s="144" t="str">
        <f>IF(DATA!C67&lt;&gt;"",DATA!C67,"")</f>
        <v/>
      </c>
      <c r="C28" s="503" t="str">
        <f>IF(DATA!D67&lt;&gt;"",DATA!D67,"")</f>
        <v/>
      </c>
      <c r="D28" s="504"/>
      <c r="E28" s="514"/>
      <c r="F28" s="514"/>
      <c r="G28" s="514"/>
      <c r="H28" s="514"/>
      <c r="I28" s="514"/>
      <c r="J28" s="514"/>
      <c r="K28" s="514"/>
      <c r="L28" s="514"/>
      <c r="M28" s="514"/>
      <c r="N28" s="408" t="str">
        <f t="shared" ref="N28" si="9">IF(COUNTBLANK(E28:M28)&lt;&gt;9,ROUND(AVERAGE(E28:M28),0),"")</f>
        <v/>
      </c>
      <c r="P28" s="103" t="str">
        <f t="shared" si="0"/>
        <v>Hide</v>
      </c>
    </row>
    <row r="29" spans="1:16" ht="35.25" hidden="1" customHeight="1" x14ac:dyDescent="0.35">
      <c r="A29" s="421"/>
      <c r="B29" s="144">
        <f>IF(DATA!C68&lt;&gt;"",DATA!C68,"")</f>
        <v>0</v>
      </c>
      <c r="C29" s="503" t="str">
        <f>IF(DATA!D68&lt;&gt;"",DATA!D68,"")</f>
        <v/>
      </c>
      <c r="D29" s="504"/>
      <c r="E29" s="515"/>
      <c r="F29" s="515"/>
      <c r="G29" s="515"/>
      <c r="H29" s="515"/>
      <c r="I29" s="515"/>
      <c r="J29" s="515"/>
      <c r="K29" s="515"/>
      <c r="L29" s="515"/>
      <c r="M29" s="515"/>
      <c r="N29" s="409"/>
      <c r="P29" s="103" t="str">
        <f t="shared" si="0"/>
        <v>Hide</v>
      </c>
    </row>
    <row r="30" spans="1:16" ht="18.75" customHeight="1" x14ac:dyDescent="0.35">
      <c r="A30" s="516" t="s">
        <v>359</v>
      </c>
      <c r="B30" s="516"/>
      <c r="C30" s="516"/>
      <c r="D30" s="516"/>
      <c r="E30" s="516"/>
      <c r="F30" s="516"/>
      <c r="G30" s="516"/>
      <c r="H30" s="516"/>
      <c r="I30" s="516"/>
      <c r="J30" s="516"/>
      <c r="K30" s="516"/>
      <c r="L30" s="516"/>
      <c r="M30" s="516"/>
      <c r="N30" s="125">
        <f>IF(COUNT(N10:N29)&lt;&gt;0,ROUND(AVERAGE(N10:N29),0),"")</f>
        <v>75</v>
      </c>
    </row>
    <row r="32" spans="1:16" x14ac:dyDescent="0.35">
      <c r="A32" s="14" t="s">
        <v>48</v>
      </c>
      <c r="J32" s="14" t="str">
        <f>DATA!C6&amp;","&amp;DATA!C17</f>
        <v>Narmada,13 Juli 2026</v>
      </c>
    </row>
    <row r="33" spans="1:10" x14ac:dyDescent="0.35">
      <c r="A33" s="14" t="str">
        <f>IF(DATA!C16&lt;&gt;"",DATA!C16&amp;" ","")&amp;"Kepala "&amp;DATA!C5</f>
        <v>Kepala SMKN 1 Narmada</v>
      </c>
      <c r="J33" s="14" t="s">
        <v>49</v>
      </c>
    </row>
    <row r="34" spans="1:10" x14ac:dyDescent="0.35">
      <c r="A34" s="14"/>
      <c r="J34" s="14"/>
    </row>
    <row r="35" spans="1:10" x14ac:dyDescent="0.35">
      <c r="A35" s="14"/>
      <c r="J35" s="14"/>
    </row>
    <row r="36" spans="1:10" x14ac:dyDescent="0.35">
      <c r="A36" s="14"/>
      <c r="J36" s="14"/>
    </row>
    <row r="37" spans="1:10" x14ac:dyDescent="0.35">
      <c r="A37" s="15" t="str">
        <f>DATA!C14</f>
        <v>Ridhan Hadi, S.Pd., M.Pd.</v>
      </c>
      <c r="J37" s="15" t="str">
        <f>DATA!C12</f>
        <v>Candra Rusmana</v>
      </c>
    </row>
    <row r="38" spans="1:10" x14ac:dyDescent="0.35">
      <c r="A38" s="14" t="str">
        <f>"NIP. "&amp;DATA!C15</f>
        <v>NIP. 19830603 201001 1 016</v>
      </c>
      <c r="J38" s="14" t="str">
        <f>"NIP. "&amp;DATA!C13</f>
        <v>NIP. 199001022023211000</v>
      </c>
    </row>
  </sheetData>
  <sheetProtection algorithmName="SHA-512" hashValue="a5J7j6QR/sU+ZwnH6HiSjnwkhlV0pMXeyKEuwjlB9Tcg6Zl8aOgyY3YcTCDKc8Dq4B/Rdy64LbT706etEwB03g==" saltValue="CI3+57K3iwEKYOeFCWpvmw==" spinCount="100000" sheet="1" selectLockedCells="1" autoFilter="0"/>
  <autoFilter ref="P10:P29" xr:uid="{00000000-0009-0000-0000-00000C000000}">
    <filterColumn colId="0">
      <filters>
        <filter val="Show"/>
      </filters>
    </filterColumn>
  </autoFilter>
  <mergeCells count="138">
    <mergeCell ref="N24:N25"/>
    <mergeCell ref="E26:E27"/>
    <mergeCell ref="F26:F27"/>
    <mergeCell ref="G26:G27"/>
    <mergeCell ref="H26:H27"/>
    <mergeCell ref="I26:I27"/>
    <mergeCell ref="J26:J27"/>
    <mergeCell ref="K28:K29"/>
    <mergeCell ref="L28:L29"/>
    <mergeCell ref="M28:M29"/>
    <mergeCell ref="N28:N29"/>
    <mergeCell ref="K26:K27"/>
    <mergeCell ref="L26:L27"/>
    <mergeCell ref="M26:M27"/>
    <mergeCell ref="N26:N27"/>
    <mergeCell ref="E28:E29"/>
    <mergeCell ref="F28:F29"/>
    <mergeCell ref="G28:G29"/>
    <mergeCell ref="H28:H29"/>
    <mergeCell ref="I28:I29"/>
    <mergeCell ref="J28:J29"/>
    <mergeCell ref="E24:E25"/>
    <mergeCell ref="F24:F25"/>
    <mergeCell ref="G24:G25"/>
    <mergeCell ref="H24:H25"/>
    <mergeCell ref="I24:I25"/>
    <mergeCell ref="J24:J25"/>
    <mergeCell ref="K24:K25"/>
    <mergeCell ref="L24:L25"/>
    <mergeCell ref="M24:M25"/>
    <mergeCell ref="N20:N21"/>
    <mergeCell ref="E22:E23"/>
    <mergeCell ref="F22:F23"/>
    <mergeCell ref="G22:G23"/>
    <mergeCell ref="H22:H23"/>
    <mergeCell ref="I22:I23"/>
    <mergeCell ref="J22:J23"/>
    <mergeCell ref="K22:K23"/>
    <mergeCell ref="L22:L23"/>
    <mergeCell ref="M22:M23"/>
    <mergeCell ref="N22:N23"/>
    <mergeCell ref="E20:E21"/>
    <mergeCell ref="F20:F21"/>
    <mergeCell ref="G20:G21"/>
    <mergeCell ref="H20:H21"/>
    <mergeCell ref="I20:I21"/>
    <mergeCell ref="J20:J21"/>
    <mergeCell ref="K20:K21"/>
    <mergeCell ref="L20:L21"/>
    <mergeCell ref="M20:M21"/>
    <mergeCell ref="N16:N17"/>
    <mergeCell ref="E18:E19"/>
    <mergeCell ref="F18:F19"/>
    <mergeCell ref="G18:G19"/>
    <mergeCell ref="H18:H19"/>
    <mergeCell ref="I18:I19"/>
    <mergeCell ref="J18:J19"/>
    <mergeCell ref="K18:K19"/>
    <mergeCell ref="L18:L19"/>
    <mergeCell ref="M18:M19"/>
    <mergeCell ref="N18:N19"/>
    <mergeCell ref="E16:E17"/>
    <mergeCell ref="F16:F17"/>
    <mergeCell ref="G16:G17"/>
    <mergeCell ref="H16:H17"/>
    <mergeCell ref="I16:I17"/>
    <mergeCell ref="J16:J17"/>
    <mergeCell ref="K16:K17"/>
    <mergeCell ref="L16:L17"/>
    <mergeCell ref="M16:M17"/>
    <mergeCell ref="K12:K13"/>
    <mergeCell ref="L12:L13"/>
    <mergeCell ref="M12:M13"/>
    <mergeCell ref="N12:N13"/>
    <mergeCell ref="E14:E15"/>
    <mergeCell ref="F14:F15"/>
    <mergeCell ref="G14:G15"/>
    <mergeCell ref="H14:H15"/>
    <mergeCell ref="I14:I15"/>
    <mergeCell ref="J14:J15"/>
    <mergeCell ref="E12:E13"/>
    <mergeCell ref="F12:F13"/>
    <mergeCell ref="G12:G13"/>
    <mergeCell ref="H12:H13"/>
    <mergeCell ref="I12:I13"/>
    <mergeCell ref="J12:J13"/>
    <mergeCell ref="K14:K15"/>
    <mergeCell ref="L14:L15"/>
    <mergeCell ref="M14:M15"/>
    <mergeCell ref="N14:N15"/>
    <mergeCell ref="A30:M30"/>
    <mergeCell ref="A2:N2"/>
    <mergeCell ref="E10:E11"/>
    <mergeCell ref="F10:F11"/>
    <mergeCell ref="G10:G11"/>
    <mergeCell ref="H10:H11"/>
    <mergeCell ref="I10:I11"/>
    <mergeCell ref="J10:J11"/>
    <mergeCell ref="K10:K11"/>
    <mergeCell ref="E7:G7"/>
    <mergeCell ref="H7:J7"/>
    <mergeCell ref="K7:M7"/>
    <mergeCell ref="A7:A9"/>
    <mergeCell ref="B7:D9"/>
    <mergeCell ref="N7:N9"/>
    <mergeCell ref="L10:L11"/>
    <mergeCell ref="M10:M11"/>
    <mergeCell ref="N10:N11"/>
    <mergeCell ref="A26:A27"/>
    <mergeCell ref="C26:D26"/>
    <mergeCell ref="C27:D27"/>
    <mergeCell ref="A28:A29"/>
    <mergeCell ref="C28:D28"/>
    <mergeCell ref="C29:D29"/>
    <mergeCell ref="A22:A23"/>
    <mergeCell ref="C22:D22"/>
    <mergeCell ref="C23:D23"/>
    <mergeCell ref="A24:A25"/>
    <mergeCell ref="C24:D24"/>
    <mergeCell ref="C25:D25"/>
    <mergeCell ref="A18:A19"/>
    <mergeCell ref="C18:D18"/>
    <mergeCell ref="C19:D19"/>
    <mergeCell ref="A20:A21"/>
    <mergeCell ref="C20:D20"/>
    <mergeCell ref="C21:D21"/>
    <mergeCell ref="A14:A15"/>
    <mergeCell ref="C14:D14"/>
    <mergeCell ref="C15:D15"/>
    <mergeCell ref="A16:A17"/>
    <mergeCell ref="C16:D16"/>
    <mergeCell ref="C17:D17"/>
    <mergeCell ref="A10:A11"/>
    <mergeCell ref="C10:D10"/>
    <mergeCell ref="C11:D11"/>
    <mergeCell ref="A12:A13"/>
    <mergeCell ref="C12:D12"/>
    <mergeCell ref="C13:D13"/>
  </mergeCells>
  <pageMargins left="1.1023622047244095" right="0.70866141732283472" top="0.36"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5"/>
  <sheetViews>
    <sheetView zoomScale="60" zoomScaleNormal="60" workbookViewId="0">
      <pane xSplit="2" ySplit="3" topLeftCell="P4" activePane="bottomRight" state="frozen"/>
      <selection pane="topRight" activeCell="C1" sqref="C1"/>
      <selection pane="bottomLeft" activeCell="A4" sqref="A4"/>
      <selection pane="bottomRight" activeCell="AI29" sqref="AI29"/>
    </sheetView>
  </sheetViews>
  <sheetFormatPr defaultRowHeight="14.5" x14ac:dyDescent="0.35"/>
  <cols>
    <col min="2" max="2" width="12.81640625" style="47" customWidth="1"/>
    <col min="3" max="18" width="16" customWidth="1"/>
    <col min="19" max="38" width="43.1796875" customWidth="1"/>
  </cols>
  <sheetData>
    <row r="1" spans="1:38" ht="15" thickBot="1" x14ac:dyDescent="0.4"/>
    <row r="2" spans="1:38" ht="16" thickTop="1" x14ac:dyDescent="0.35">
      <c r="A2" s="324" t="s">
        <v>123</v>
      </c>
      <c r="B2" s="326" t="s">
        <v>124</v>
      </c>
      <c r="C2" s="309" t="s">
        <v>24</v>
      </c>
      <c r="D2" s="310"/>
      <c r="E2" s="310"/>
      <c r="F2" s="310"/>
      <c r="G2" s="310"/>
      <c r="H2" s="311"/>
      <c r="I2" s="309" t="s">
        <v>25</v>
      </c>
      <c r="J2" s="310"/>
      <c r="K2" s="310"/>
      <c r="L2" s="310"/>
      <c r="M2" s="310"/>
      <c r="N2" s="311"/>
      <c r="O2" s="309" t="s">
        <v>26</v>
      </c>
      <c r="P2" s="310"/>
      <c r="Q2" s="310"/>
      <c r="R2" s="310"/>
      <c r="S2" s="310"/>
      <c r="T2" s="311"/>
      <c r="U2" s="309" t="s">
        <v>27</v>
      </c>
      <c r="V2" s="310"/>
      <c r="W2" s="310"/>
      <c r="X2" s="310"/>
      <c r="Y2" s="310"/>
      <c r="Z2" s="310"/>
      <c r="AA2" s="309" t="s">
        <v>28</v>
      </c>
      <c r="AB2" s="310"/>
      <c r="AC2" s="310"/>
      <c r="AD2" s="310"/>
      <c r="AE2" s="310"/>
      <c r="AF2" s="311"/>
      <c r="AG2" s="309" t="s">
        <v>29</v>
      </c>
      <c r="AH2" s="310"/>
      <c r="AI2" s="310"/>
      <c r="AJ2" s="310"/>
      <c r="AK2" s="310"/>
      <c r="AL2" s="311"/>
    </row>
    <row r="3" spans="1:38" ht="16" thickBot="1" x14ac:dyDescent="0.4">
      <c r="A3" s="325"/>
      <c r="B3" s="327"/>
      <c r="C3" s="67" t="s">
        <v>131</v>
      </c>
      <c r="D3" s="68" t="s">
        <v>132</v>
      </c>
      <c r="E3" s="68" t="s">
        <v>133</v>
      </c>
      <c r="F3" s="68" t="s">
        <v>134</v>
      </c>
      <c r="G3" s="69" t="s">
        <v>135</v>
      </c>
      <c r="H3" s="71" t="s">
        <v>142</v>
      </c>
      <c r="I3" s="70" t="s">
        <v>131</v>
      </c>
      <c r="J3" s="68" t="s">
        <v>132</v>
      </c>
      <c r="K3" s="68" t="s">
        <v>133</v>
      </c>
      <c r="L3" s="68" t="s">
        <v>134</v>
      </c>
      <c r="M3" s="69" t="s">
        <v>135</v>
      </c>
      <c r="N3" s="71" t="s">
        <v>142</v>
      </c>
      <c r="O3" s="70" t="s">
        <v>131</v>
      </c>
      <c r="P3" s="68" t="s">
        <v>132</v>
      </c>
      <c r="Q3" s="68" t="s">
        <v>133</v>
      </c>
      <c r="R3" s="68" t="s">
        <v>134</v>
      </c>
      <c r="S3" s="69" t="s">
        <v>135</v>
      </c>
      <c r="T3" s="71" t="s">
        <v>142</v>
      </c>
      <c r="U3" s="70" t="s">
        <v>131</v>
      </c>
      <c r="V3" s="68" t="s">
        <v>132</v>
      </c>
      <c r="W3" s="68" t="s">
        <v>133</v>
      </c>
      <c r="X3" s="68" t="s">
        <v>134</v>
      </c>
      <c r="Y3" s="68" t="s">
        <v>135</v>
      </c>
      <c r="Z3" s="90" t="s">
        <v>142</v>
      </c>
      <c r="AA3" s="70" t="s">
        <v>131</v>
      </c>
      <c r="AB3" s="67" t="s">
        <v>132</v>
      </c>
      <c r="AC3" s="68" t="s">
        <v>133</v>
      </c>
      <c r="AD3" s="68" t="s">
        <v>134</v>
      </c>
      <c r="AE3" s="69" t="s">
        <v>135</v>
      </c>
      <c r="AF3" s="90" t="s">
        <v>142</v>
      </c>
      <c r="AG3" s="70" t="s">
        <v>131</v>
      </c>
      <c r="AH3" s="68" t="s">
        <v>132</v>
      </c>
      <c r="AI3" s="68" t="s">
        <v>133</v>
      </c>
      <c r="AJ3" s="68" t="s">
        <v>134</v>
      </c>
      <c r="AK3" s="68" t="s">
        <v>135</v>
      </c>
      <c r="AL3" s="90" t="s">
        <v>142</v>
      </c>
    </row>
    <row r="4" spans="1:38" ht="16" thickTop="1" x14ac:dyDescent="0.35">
      <c r="A4" s="312" t="s">
        <v>136</v>
      </c>
      <c r="B4" s="72">
        <v>1</v>
      </c>
      <c r="C4" s="159"/>
      <c r="D4" s="160"/>
      <c r="E4" s="160"/>
      <c r="F4" s="160"/>
      <c r="G4" s="161"/>
      <c r="H4" s="162"/>
      <c r="I4" s="163"/>
      <c r="J4" s="160"/>
      <c r="K4" s="160"/>
      <c r="L4" s="160"/>
      <c r="M4" s="161"/>
      <c r="N4" s="162"/>
      <c r="O4" s="163"/>
      <c r="P4" s="160"/>
      <c r="Q4" s="160"/>
      <c r="R4" s="160"/>
      <c r="S4" s="161"/>
      <c r="T4" s="162"/>
      <c r="U4" s="163"/>
      <c r="V4" s="160"/>
      <c r="W4" s="160"/>
      <c r="X4" s="160"/>
      <c r="Y4" s="160"/>
      <c r="Z4" s="164"/>
      <c r="AA4" s="163"/>
      <c r="AB4" s="159"/>
      <c r="AC4" s="160"/>
      <c r="AD4" s="160"/>
      <c r="AE4" s="161"/>
      <c r="AF4" s="162"/>
      <c r="AG4" s="163"/>
      <c r="AH4" s="160"/>
      <c r="AI4" s="160"/>
      <c r="AJ4" s="160"/>
      <c r="AK4" s="160"/>
      <c r="AL4" s="164"/>
    </row>
    <row r="5" spans="1:38" ht="15.5" x14ac:dyDescent="0.35">
      <c r="A5" s="313"/>
      <c r="B5" s="73">
        <v>2</v>
      </c>
      <c r="C5" s="165"/>
      <c r="D5" s="166"/>
      <c r="E5" s="166"/>
      <c r="F5" s="166"/>
      <c r="G5" s="167"/>
      <c r="H5" s="168"/>
      <c r="I5" s="169"/>
      <c r="J5" s="166"/>
      <c r="K5" s="166"/>
      <c r="L5" s="166"/>
      <c r="M5" s="167"/>
      <c r="N5" s="168"/>
      <c r="O5" s="169"/>
      <c r="P5" s="166"/>
      <c r="Q5" s="166"/>
      <c r="R5" s="166"/>
      <c r="S5" s="167"/>
      <c r="T5" s="168"/>
      <c r="U5" s="169"/>
      <c r="V5" s="166"/>
      <c r="W5" s="166"/>
      <c r="X5" s="166"/>
      <c r="Y5" s="166"/>
      <c r="Z5" s="170"/>
      <c r="AA5" s="169"/>
      <c r="AB5" s="165"/>
      <c r="AC5" s="166"/>
      <c r="AD5" s="166"/>
      <c r="AE5" s="167"/>
      <c r="AF5" s="168"/>
      <c r="AG5" s="169"/>
      <c r="AH5" s="166"/>
      <c r="AI5" s="166"/>
      <c r="AJ5" s="166"/>
      <c r="AK5" s="166"/>
      <c r="AL5" s="170"/>
    </row>
    <row r="6" spans="1:38" ht="15.5" x14ac:dyDescent="0.35">
      <c r="A6" s="313"/>
      <c r="B6" s="73">
        <v>3</v>
      </c>
      <c r="C6" s="165"/>
      <c r="D6" s="166"/>
      <c r="E6" s="166"/>
      <c r="F6" s="166"/>
      <c r="G6" s="167"/>
      <c r="H6" s="168"/>
      <c r="I6" s="169"/>
      <c r="J6" s="166"/>
      <c r="K6" s="166"/>
      <c r="L6" s="166"/>
      <c r="M6" s="167"/>
      <c r="N6" s="168"/>
      <c r="O6" s="169"/>
      <c r="P6" s="166"/>
      <c r="Q6" s="166"/>
      <c r="R6" s="166"/>
      <c r="S6" s="167"/>
      <c r="T6" s="168"/>
      <c r="U6" s="169"/>
      <c r="V6" s="166"/>
      <c r="W6" s="166"/>
      <c r="X6" s="166"/>
      <c r="Y6" s="166"/>
      <c r="Z6" s="170"/>
      <c r="AA6" s="169"/>
      <c r="AB6" s="165"/>
      <c r="AC6" s="166"/>
      <c r="AD6" s="166"/>
      <c r="AE6" s="167"/>
      <c r="AF6" s="168"/>
      <c r="AG6" s="169"/>
      <c r="AH6" s="166"/>
      <c r="AI6" s="166"/>
      <c r="AJ6" s="166"/>
      <c r="AK6" s="166"/>
      <c r="AL6" s="170"/>
    </row>
    <row r="7" spans="1:38" ht="15.5" x14ac:dyDescent="0.35">
      <c r="A7" s="313"/>
      <c r="B7" s="73">
        <v>4</v>
      </c>
      <c r="C7" s="165"/>
      <c r="D7" s="166"/>
      <c r="E7" s="166"/>
      <c r="F7" s="166"/>
      <c r="G7" s="167"/>
      <c r="H7" s="168"/>
      <c r="I7" s="169"/>
      <c r="J7" s="166"/>
      <c r="K7" s="166"/>
      <c r="L7" s="166"/>
      <c r="M7" s="167"/>
      <c r="N7" s="168"/>
      <c r="O7" s="169"/>
      <c r="P7" s="166"/>
      <c r="Q7" s="166"/>
      <c r="R7" s="166"/>
      <c r="S7" s="167"/>
      <c r="T7" s="168"/>
      <c r="U7" s="169"/>
      <c r="V7" s="166"/>
      <c r="W7" s="166"/>
      <c r="X7" s="166"/>
      <c r="Y7" s="166"/>
      <c r="Z7" s="170"/>
      <c r="AA7" s="169"/>
      <c r="AB7" s="165"/>
      <c r="AC7" s="166"/>
      <c r="AD7" s="166"/>
      <c r="AE7" s="167"/>
      <c r="AF7" s="168"/>
      <c r="AG7" s="169"/>
      <c r="AH7" s="166"/>
      <c r="AI7" s="166"/>
      <c r="AJ7" s="166"/>
      <c r="AK7" s="166"/>
      <c r="AL7" s="170"/>
    </row>
    <row r="8" spans="1:38" ht="16" thickBot="1" x14ac:dyDescent="0.4">
      <c r="A8" s="314"/>
      <c r="B8" s="74">
        <v>5</v>
      </c>
      <c r="C8" s="171"/>
      <c r="D8" s="172"/>
      <c r="E8" s="172"/>
      <c r="F8" s="172"/>
      <c r="G8" s="173"/>
      <c r="H8" s="174"/>
      <c r="I8" s="175"/>
      <c r="J8" s="172"/>
      <c r="K8" s="172"/>
      <c r="L8" s="172"/>
      <c r="M8" s="173"/>
      <c r="N8" s="174"/>
      <c r="O8" s="175"/>
      <c r="P8" s="172"/>
      <c r="Q8" s="172"/>
      <c r="R8" s="172"/>
      <c r="S8" s="173"/>
      <c r="T8" s="174"/>
      <c r="U8" s="175"/>
      <c r="V8" s="172"/>
      <c r="W8" s="172"/>
      <c r="X8" s="172"/>
      <c r="Y8" s="172"/>
      <c r="Z8" s="176"/>
      <c r="AA8" s="175"/>
      <c r="AB8" s="171"/>
      <c r="AC8" s="172"/>
      <c r="AD8" s="172"/>
      <c r="AE8" s="173"/>
      <c r="AF8" s="174"/>
      <c r="AG8" s="175"/>
      <c r="AH8" s="172"/>
      <c r="AI8" s="172"/>
      <c r="AJ8" s="172"/>
      <c r="AK8" s="172"/>
      <c r="AL8" s="176"/>
    </row>
    <row r="9" spans="1:38" ht="16" thickTop="1" x14ac:dyDescent="0.35">
      <c r="A9" s="315" t="s">
        <v>137</v>
      </c>
      <c r="B9" s="75">
        <v>1</v>
      </c>
      <c r="C9" s="159"/>
      <c r="D9" s="160"/>
      <c r="E9" s="160"/>
      <c r="F9" s="160"/>
      <c r="G9" s="161"/>
      <c r="H9" s="162"/>
      <c r="I9" s="163"/>
      <c r="J9" s="160"/>
      <c r="K9" s="160"/>
      <c r="L9" s="160"/>
      <c r="M9" s="161"/>
      <c r="N9" s="162"/>
      <c r="O9" s="163"/>
      <c r="P9" s="160"/>
      <c r="Q9" s="160"/>
      <c r="R9" s="160"/>
      <c r="S9" s="161"/>
      <c r="T9" s="162"/>
      <c r="U9" s="163"/>
      <c r="V9" s="160"/>
      <c r="W9" s="160"/>
      <c r="X9" s="160"/>
      <c r="Y9" s="160"/>
      <c r="Z9" s="164"/>
      <c r="AA9" s="163"/>
      <c r="AB9" s="159"/>
      <c r="AC9" s="160"/>
      <c r="AD9" s="160"/>
      <c r="AE9" s="161"/>
      <c r="AF9" s="162"/>
      <c r="AG9" s="163"/>
      <c r="AH9" s="160"/>
      <c r="AI9" s="160"/>
      <c r="AJ9" s="160"/>
      <c r="AK9" s="160"/>
      <c r="AL9" s="164"/>
    </row>
    <row r="10" spans="1:38" ht="15.5" x14ac:dyDescent="0.35">
      <c r="A10" s="316"/>
      <c r="B10" s="76">
        <v>2</v>
      </c>
      <c r="C10" s="165"/>
      <c r="D10" s="166"/>
      <c r="E10" s="166"/>
      <c r="F10" s="166"/>
      <c r="G10" s="167"/>
      <c r="H10" s="168"/>
      <c r="I10" s="169"/>
      <c r="J10" s="166"/>
      <c r="K10" s="166"/>
      <c r="L10" s="166"/>
      <c r="M10" s="167"/>
      <c r="N10" s="168"/>
      <c r="O10" s="169"/>
      <c r="P10" s="166"/>
      <c r="Q10" s="166"/>
      <c r="R10" s="166"/>
      <c r="S10" s="167"/>
      <c r="T10" s="168"/>
      <c r="U10" s="169"/>
      <c r="V10" s="166"/>
      <c r="W10" s="166"/>
      <c r="X10" s="166"/>
      <c r="Y10" s="166"/>
      <c r="Z10" s="170"/>
      <c r="AA10" s="169"/>
      <c r="AB10" s="165"/>
      <c r="AC10" s="166"/>
      <c r="AD10" s="166"/>
      <c r="AE10" s="167"/>
      <c r="AF10" s="168"/>
      <c r="AG10" s="169"/>
      <c r="AH10" s="166"/>
      <c r="AI10" s="166"/>
      <c r="AJ10" s="166"/>
      <c r="AK10" s="166"/>
      <c r="AL10" s="170"/>
    </row>
    <row r="11" spans="1:38" ht="15.5" x14ac:dyDescent="0.35">
      <c r="A11" s="316"/>
      <c r="B11" s="76">
        <v>3</v>
      </c>
      <c r="C11" s="165"/>
      <c r="D11" s="166"/>
      <c r="E11" s="166"/>
      <c r="F11" s="166"/>
      <c r="G11" s="167"/>
      <c r="H11" s="168"/>
      <c r="I11" s="169"/>
      <c r="J11" s="166"/>
      <c r="K11" s="166"/>
      <c r="L11" s="166"/>
      <c r="M11" s="167"/>
      <c r="N11" s="168"/>
      <c r="O11" s="169"/>
      <c r="P11" s="166"/>
      <c r="Q11" s="166"/>
      <c r="R11" s="166"/>
      <c r="S11" s="167"/>
      <c r="T11" s="168"/>
      <c r="U11" s="169"/>
      <c r="V11" s="166"/>
      <c r="W11" s="166"/>
      <c r="X11" s="166"/>
      <c r="Y11" s="166"/>
      <c r="Z11" s="170"/>
      <c r="AA11" s="169"/>
      <c r="AB11" s="165"/>
      <c r="AC11" s="166"/>
      <c r="AD11" s="166"/>
      <c r="AE11" s="167"/>
      <c r="AF11" s="168"/>
      <c r="AG11" s="169"/>
      <c r="AH11" s="166"/>
      <c r="AI11" s="166"/>
      <c r="AJ11" s="166"/>
      <c r="AK11" s="166"/>
      <c r="AL11" s="170"/>
    </row>
    <row r="12" spans="1:38" ht="15.5" x14ac:dyDescent="0.35">
      <c r="A12" s="316"/>
      <c r="B12" s="76">
        <v>4</v>
      </c>
      <c r="C12" s="165"/>
      <c r="D12" s="166"/>
      <c r="E12" s="166"/>
      <c r="F12" s="166"/>
      <c r="G12" s="167"/>
      <c r="H12" s="168"/>
      <c r="I12" s="169"/>
      <c r="J12" s="166"/>
      <c r="K12" s="166"/>
      <c r="L12" s="166"/>
      <c r="M12" s="167"/>
      <c r="N12" s="168"/>
      <c r="O12" s="169"/>
      <c r="P12" s="166"/>
      <c r="Q12" s="166"/>
      <c r="R12" s="166"/>
      <c r="S12" s="167"/>
      <c r="T12" s="168"/>
      <c r="U12" s="169"/>
      <c r="V12" s="166"/>
      <c r="W12" s="166"/>
      <c r="X12" s="166"/>
      <c r="Y12" s="166"/>
      <c r="Z12" s="170"/>
      <c r="AA12" s="169"/>
      <c r="AB12" s="165"/>
      <c r="AC12" s="166"/>
      <c r="AD12" s="166"/>
      <c r="AE12" s="167"/>
      <c r="AF12" s="168"/>
      <c r="AG12" s="169"/>
      <c r="AH12" s="166"/>
      <c r="AI12" s="166"/>
      <c r="AJ12" s="166"/>
      <c r="AK12" s="166"/>
      <c r="AL12" s="170"/>
    </row>
    <row r="13" spans="1:38" ht="16" thickBot="1" x14ac:dyDescent="0.4">
      <c r="A13" s="317"/>
      <c r="B13" s="77">
        <v>5</v>
      </c>
      <c r="C13" s="171"/>
      <c r="D13" s="172"/>
      <c r="E13" s="172"/>
      <c r="F13" s="172"/>
      <c r="G13" s="173"/>
      <c r="H13" s="174"/>
      <c r="I13" s="175"/>
      <c r="J13" s="172"/>
      <c r="K13" s="172"/>
      <c r="L13" s="172"/>
      <c r="M13" s="173"/>
      <c r="N13" s="174"/>
      <c r="O13" s="175"/>
      <c r="P13" s="172"/>
      <c r="Q13" s="172"/>
      <c r="R13" s="172"/>
      <c r="S13" s="173"/>
      <c r="T13" s="174"/>
      <c r="U13" s="175"/>
      <c r="V13" s="172"/>
      <c r="W13" s="172"/>
      <c r="X13" s="172"/>
      <c r="Y13" s="172"/>
      <c r="Z13" s="176"/>
      <c r="AA13" s="175"/>
      <c r="AB13" s="171"/>
      <c r="AC13" s="172"/>
      <c r="AD13" s="172"/>
      <c r="AE13" s="173"/>
      <c r="AF13" s="174"/>
      <c r="AG13" s="175"/>
      <c r="AH13" s="172"/>
      <c r="AI13" s="172"/>
      <c r="AJ13" s="172"/>
      <c r="AK13" s="172"/>
      <c r="AL13" s="176"/>
    </row>
    <row r="14" spans="1:38" ht="16" thickTop="1" x14ac:dyDescent="0.35">
      <c r="A14" s="318" t="s">
        <v>138</v>
      </c>
      <c r="B14" s="78">
        <v>1</v>
      </c>
      <c r="C14" s="159"/>
      <c r="D14" s="160"/>
      <c r="E14" s="160"/>
      <c r="F14" s="160"/>
      <c r="G14" s="161"/>
      <c r="H14" s="162"/>
      <c r="I14" s="163"/>
      <c r="J14" s="160"/>
      <c r="K14" s="160"/>
      <c r="L14" s="160"/>
      <c r="M14" s="161"/>
      <c r="N14" s="162"/>
      <c r="O14" s="163"/>
      <c r="P14" s="160"/>
      <c r="Q14" s="160"/>
      <c r="R14" s="160"/>
      <c r="S14" s="161"/>
      <c r="T14" s="162"/>
      <c r="U14" s="163"/>
      <c r="V14" s="160"/>
      <c r="W14" s="160"/>
      <c r="X14" s="160"/>
      <c r="Y14" s="160"/>
      <c r="Z14" s="164"/>
      <c r="AA14" s="163"/>
      <c r="AB14" s="159"/>
      <c r="AC14" s="160"/>
      <c r="AD14" s="160"/>
      <c r="AE14" s="161"/>
      <c r="AF14" s="162"/>
      <c r="AG14" s="163"/>
      <c r="AH14" s="160"/>
      <c r="AI14" s="160"/>
      <c r="AJ14" s="160"/>
      <c r="AK14" s="160"/>
      <c r="AL14" s="164"/>
    </row>
    <row r="15" spans="1:38" ht="15.5" x14ac:dyDescent="0.35">
      <c r="A15" s="319"/>
      <c r="B15" s="79">
        <v>2</v>
      </c>
      <c r="C15" s="165"/>
      <c r="D15" s="166"/>
      <c r="E15" s="166"/>
      <c r="F15" s="166"/>
      <c r="G15" s="167"/>
      <c r="H15" s="168"/>
      <c r="I15" s="169"/>
      <c r="J15" s="166"/>
      <c r="K15" s="166"/>
      <c r="L15" s="166"/>
      <c r="M15" s="167"/>
      <c r="N15" s="168"/>
      <c r="O15" s="169"/>
      <c r="P15" s="166"/>
      <c r="Q15" s="166"/>
      <c r="R15" s="166"/>
      <c r="S15" s="167"/>
      <c r="T15" s="168"/>
      <c r="U15" s="169"/>
      <c r="V15" s="166"/>
      <c r="W15" s="166"/>
      <c r="X15" s="166"/>
      <c r="Y15" s="166"/>
      <c r="Z15" s="170"/>
      <c r="AA15" s="169"/>
      <c r="AB15" s="165"/>
      <c r="AC15" s="166"/>
      <c r="AD15" s="166"/>
      <c r="AE15" s="167"/>
      <c r="AF15" s="168"/>
      <c r="AG15" s="169"/>
      <c r="AH15" s="166"/>
      <c r="AI15" s="166"/>
      <c r="AJ15" s="166"/>
      <c r="AK15" s="166"/>
      <c r="AL15" s="170"/>
    </row>
    <row r="16" spans="1:38" ht="15.5" x14ac:dyDescent="0.35">
      <c r="A16" s="319"/>
      <c r="B16" s="79">
        <v>3</v>
      </c>
      <c r="C16" s="165"/>
      <c r="D16" s="166"/>
      <c r="E16" s="166"/>
      <c r="F16" s="166"/>
      <c r="G16" s="167"/>
      <c r="H16" s="168"/>
      <c r="I16" s="169"/>
      <c r="J16" s="166"/>
      <c r="K16" s="166"/>
      <c r="L16" s="166"/>
      <c r="M16" s="167"/>
      <c r="N16" s="168"/>
      <c r="O16" s="169"/>
      <c r="P16" s="166"/>
      <c r="Q16" s="166"/>
      <c r="R16" s="166"/>
      <c r="S16" s="167"/>
      <c r="T16" s="168"/>
      <c r="U16" s="169"/>
      <c r="V16" s="166"/>
      <c r="W16" s="166"/>
      <c r="X16" s="166"/>
      <c r="Y16" s="166"/>
      <c r="Z16" s="170"/>
      <c r="AA16" s="169"/>
      <c r="AB16" s="165"/>
      <c r="AC16" s="166"/>
      <c r="AD16" s="166"/>
      <c r="AE16" s="167"/>
      <c r="AF16" s="168"/>
      <c r="AG16" s="169"/>
      <c r="AH16" s="166"/>
      <c r="AI16" s="166"/>
      <c r="AJ16" s="166"/>
      <c r="AK16" s="166"/>
      <c r="AL16" s="170"/>
    </row>
    <row r="17" spans="1:38" ht="15.5" x14ac:dyDescent="0.35">
      <c r="A17" s="319"/>
      <c r="B17" s="79">
        <v>4</v>
      </c>
      <c r="C17" s="165"/>
      <c r="D17" s="166"/>
      <c r="E17" s="166"/>
      <c r="F17" s="166"/>
      <c r="G17" s="167"/>
      <c r="H17" s="168"/>
      <c r="I17" s="169"/>
      <c r="J17" s="166"/>
      <c r="K17" s="166"/>
      <c r="L17" s="166"/>
      <c r="M17" s="167"/>
      <c r="N17" s="168"/>
      <c r="O17" s="169"/>
      <c r="P17" s="166"/>
      <c r="Q17" s="166"/>
      <c r="R17" s="166"/>
      <c r="S17" s="167"/>
      <c r="T17" s="168"/>
      <c r="U17" s="169"/>
      <c r="V17" s="166"/>
      <c r="W17" s="166"/>
      <c r="X17" s="166"/>
      <c r="Y17" s="166"/>
      <c r="Z17" s="170"/>
      <c r="AA17" s="169"/>
      <c r="AB17" s="165"/>
      <c r="AC17" s="166"/>
      <c r="AD17" s="166"/>
      <c r="AE17" s="167"/>
      <c r="AF17" s="168"/>
      <c r="AG17" s="169"/>
      <c r="AH17" s="166"/>
      <c r="AI17" s="166"/>
      <c r="AJ17" s="166"/>
      <c r="AK17" s="166"/>
      <c r="AL17" s="170"/>
    </row>
    <row r="18" spans="1:38" ht="16" thickBot="1" x14ac:dyDescent="0.4">
      <c r="A18" s="320"/>
      <c r="B18" s="80">
        <v>5</v>
      </c>
      <c r="C18" s="171"/>
      <c r="D18" s="172"/>
      <c r="E18" s="172"/>
      <c r="F18" s="172"/>
      <c r="G18" s="173"/>
      <c r="H18" s="174"/>
      <c r="I18" s="175"/>
      <c r="J18" s="172"/>
      <c r="K18" s="172"/>
      <c r="L18" s="172"/>
      <c r="M18" s="173"/>
      <c r="N18" s="174"/>
      <c r="O18" s="175"/>
      <c r="P18" s="172"/>
      <c r="Q18" s="172"/>
      <c r="R18" s="172"/>
      <c r="S18" s="173"/>
      <c r="T18" s="174"/>
      <c r="U18" s="175"/>
      <c r="V18" s="172"/>
      <c r="W18" s="172"/>
      <c r="X18" s="172"/>
      <c r="Y18" s="172"/>
      <c r="Z18" s="176"/>
      <c r="AA18" s="175"/>
      <c r="AB18" s="171"/>
      <c r="AC18" s="172"/>
      <c r="AD18" s="172"/>
      <c r="AE18" s="173"/>
      <c r="AF18" s="174"/>
      <c r="AG18" s="175"/>
      <c r="AH18" s="172"/>
      <c r="AI18" s="172"/>
      <c r="AJ18" s="172"/>
      <c r="AK18" s="172"/>
      <c r="AL18" s="176"/>
    </row>
    <row r="19" spans="1:38" ht="16" thickTop="1" x14ac:dyDescent="0.35">
      <c r="A19" s="321" t="s">
        <v>139</v>
      </c>
      <c r="B19" s="81">
        <v>1</v>
      </c>
      <c r="C19" s="159"/>
      <c r="D19" s="160"/>
      <c r="E19" s="160"/>
      <c r="F19" s="160"/>
      <c r="G19" s="161"/>
      <c r="H19" s="162"/>
      <c r="I19" s="163"/>
      <c r="J19" s="160"/>
      <c r="K19" s="160"/>
      <c r="L19" s="160"/>
      <c r="M19" s="161"/>
      <c r="N19" s="162"/>
      <c r="O19" s="163"/>
      <c r="P19" s="160"/>
      <c r="Q19" s="160"/>
      <c r="R19" s="160"/>
      <c r="S19" s="161"/>
      <c r="T19" s="162"/>
      <c r="U19" s="163"/>
      <c r="V19" s="160"/>
      <c r="W19" s="160"/>
      <c r="X19" s="160"/>
      <c r="Y19" s="160"/>
      <c r="Z19" s="164"/>
      <c r="AA19" s="163"/>
      <c r="AB19" s="159"/>
      <c r="AC19" s="160"/>
      <c r="AD19" s="160"/>
      <c r="AE19" s="161"/>
      <c r="AF19" s="162"/>
      <c r="AG19" s="163"/>
      <c r="AH19" s="160"/>
      <c r="AI19" s="160"/>
      <c r="AJ19" s="160"/>
      <c r="AK19" s="160"/>
      <c r="AL19" s="164"/>
    </row>
    <row r="20" spans="1:38" ht="15.5" x14ac:dyDescent="0.35">
      <c r="A20" s="322"/>
      <c r="B20" s="82">
        <v>2</v>
      </c>
      <c r="C20" s="165"/>
      <c r="D20" s="166"/>
      <c r="E20" s="166"/>
      <c r="F20" s="166"/>
      <c r="G20" s="167"/>
      <c r="H20" s="168"/>
      <c r="I20" s="169"/>
      <c r="J20" s="166"/>
      <c r="K20" s="166"/>
      <c r="L20" s="166"/>
      <c r="M20" s="167"/>
      <c r="N20" s="168"/>
      <c r="O20" s="169"/>
      <c r="P20" s="166"/>
      <c r="Q20" s="166"/>
      <c r="R20" s="166"/>
      <c r="S20" s="167"/>
      <c r="T20" s="168"/>
      <c r="U20" s="169"/>
      <c r="V20" s="166"/>
      <c r="W20" s="166"/>
      <c r="X20" s="166"/>
      <c r="Y20" s="166"/>
      <c r="Z20" s="170"/>
      <c r="AA20" s="169"/>
      <c r="AB20" s="165"/>
      <c r="AC20" s="166"/>
      <c r="AD20" s="166"/>
      <c r="AE20" s="167"/>
      <c r="AF20" s="168"/>
      <c r="AG20" s="169"/>
      <c r="AH20" s="166"/>
      <c r="AI20" s="166"/>
      <c r="AJ20" s="166"/>
      <c r="AK20" s="166"/>
      <c r="AL20" s="170"/>
    </row>
    <row r="21" spans="1:38" ht="15.5" x14ac:dyDescent="0.35">
      <c r="A21" s="322"/>
      <c r="B21" s="82">
        <v>3</v>
      </c>
      <c r="C21" s="165"/>
      <c r="D21" s="166"/>
      <c r="E21" s="166"/>
      <c r="F21" s="166"/>
      <c r="G21" s="167"/>
      <c r="H21" s="168"/>
      <c r="I21" s="169"/>
      <c r="J21" s="166"/>
      <c r="K21" s="166"/>
      <c r="L21" s="166"/>
      <c r="M21" s="167"/>
      <c r="N21" s="168"/>
      <c r="O21" s="169"/>
      <c r="P21" s="166"/>
      <c r="Q21" s="166"/>
      <c r="R21" s="166"/>
      <c r="S21" s="167"/>
      <c r="T21" s="168"/>
      <c r="U21" s="169"/>
      <c r="V21" s="166"/>
      <c r="W21" s="166"/>
      <c r="X21" s="166"/>
      <c r="Y21" s="166"/>
      <c r="Z21" s="170"/>
      <c r="AA21" s="169"/>
      <c r="AB21" s="165"/>
      <c r="AC21" s="166"/>
      <c r="AD21" s="166"/>
      <c r="AE21" s="167"/>
      <c r="AF21" s="168"/>
      <c r="AG21" s="169"/>
      <c r="AH21" s="166"/>
      <c r="AI21" s="166"/>
      <c r="AJ21" s="166"/>
      <c r="AK21" s="166"/>
      <c r="AL21" s="170"/>
    </row>
    <row r="22" spans="1:38" ht="15.5" x14ac:dyDescent="0.35">
      <c r="A22" s="322"/>
      <c r="B22" s="82">
        <v>4</v>
      </c>
      <c r="C22" s="165"/>
      <c r="D22" s="166"/>
      <c r="E22" s="166"/>
      <c r="F22" s="166"/>
      <c r="G22" s="167"/>
      <c r="H22" s="168"/>
      <c r="I22" s="169"/>
      <c r="J22" s="166"/>
      <c r="K22" s="166"/>
      <c r="L22" s="166"/>
      <c r="M22" s="167"/>
      <c r="N22" s="168"/>
      <c r="O22" s="169"/>
      <c r="P22" s="166"/>
      <c r="Q22" s="166"/>
      <c r="R22" s="166"/>
      <c r="S22" s="167"/>
      <c r="T22" s="168"/>
      <c r="U22" s="169"/>
      <c r="V22" s="166"/>
      <c r="W22" s="166"/>
      <c r="X22" s="166"/>
      <c r="Y22" s="166"/>
      <c r="Z22" s="170"/>
      <c r="AA22" s="169"/>
      <c r="AB22" s="165"/>
      <c r="AC22" s="166"/>
      <c r="AD22" s="166"/>
      <c r="AE22" s="167"/>
      <c r="AF22" s="168"/>
      <c r="AG22" s="169"/>
      <c r="AH22" s="166"/>
      <c r="AI22" s="166"/>
      <c r="AJ22" s="166"/>
      <c r="AK22" s="166"/>
      <c r="AL22" s="170"/>
    </row>
    <row r="23" spans="1:38" ht="16" thickBot="1" x14ac:dyDescent="0.4">
      <c r="A23" s="323"/>
      <c r="B23" s="83">
        <v>5</v>
      </c>
      <c r="C23" s="171"/>
      <c r="D23" s="172"/>
      <c r="E23" s="172"/>
      <c r="F23" s="172"/>
      <c r="G23" s="173"/>
      <c r="H23" s="174"/>
      <c r="I23" s="175"/>
      <c r="J23" s="172"/>
      <c r="K23" s="172"/>
      <c r="L23" s="172"/>
      <c r="M23" s="173"/>
      <c r="N23" s="174"/>
      <c r="O23" s="175"/>
      <c r="P23" s="172"/>
      <c r="Q23" s="172"/>
      <c r="R23" s="172"/>
      <c r="S23" s="173"/>
      <c r="T23" s="174"/>
      <c r="U23" s="175"/>
      <c r="V23" s="172"/>
      <c r="W23" s="172"/>
      <c r="X23" s="172"/>
      <c r="Y23" s="172"/>
      <c r="Z23" s="176"/>
      <c r="AA23" s="175"/>
      <c r="AB23" s="171"/>
      <c r="AC23" s="172"/>
      <c r="AD23" s="172"/>
      <c r="AE23" s="173"/>
      <c r="AF23" s="174"/>
      <c r="AG23" s="175"/>
      <c r="AH23" s="172"/>
      <c r="AI23" s="172"/>
      <c r="AJ23" s="172"/>
      <c r="AK23" s="172"/>
      <c r="AL23" s="176"/>
    </row>
    <row r="24" spans="1:38" ht="16" thickTop="1" x14ac:dyDescent="0.35">
      <c r="A24" s="303" t="s">
        <v>140</v>
      </c>
      <c r="B24" s="84">
        <v>1</v>
      </c>
      <c r="C24" s="159"/>
      <c r="D24" s="160"/>
      <c r="E24" s="160"/>
      <c r="F24" s="160"/>
      <c r="G24" s="161"/>
      <c r="H24" s="162"/>
      <c r="I24" s="163"/>
      <c r="J24" s="160"/>
      <c r="K24" s="160"/>
      <c r="L24" s="160"/>
      <c r="M24" s="161"/>
      <c r="N24" s="162"/>
      <c r="O24" s="163"/>
      <c r="P24" s="160"/>
      <c r="Q24" s="160"/>
      <c r="R24" s="160"/>
      <c r="S24" s="161"/>
      <c r="T24" s="162"/>
      <c r="U24" s="163"/>
      <c r="V24" s="160"/>
      <c r="W24" s="160"/>
      <c r="X24" s="160"/>
      <c r="Y24" s="160"/>
      <c r="Z24" s="164"/>
      <c r="AA24" s="163"/>
      <c r="AB24" s="159"/>
      <c r="AC24" s="160"/>
      <c r="AD24" s="160"/>
      <c r="AE24" s="161"/>
      <c r="AF24" s="162"/>
      <c r="AG24" s="163"/>
      <c r="AH24" s="160"/>
      <c r="AI24" s="160"/>
      <c r="AJ24" s="160"/>
      <c r="AK24" s="160"/>
      <c r="AL24" s="164"/>
    </row>
    <row r="25" spans="1:38" ht="15.5" x14ac:dyDescent="0.35">
      <c r="A25" s="304"/>
      <c r="B25" s="85">
        <v>2</v>
      </c>
      <c r="C25" s="165"/>
      <c r="D25" s="166"/>
      <c r="E25" s="166"/>
      <c r="F25" s="166"/>
      <c r="G25" s="167"/>
      <c r="H25" s="168"/>
      <c r="I25" s="169"/>
      <c r="J25" s="166"/>
      <c r="K25" s="166"/>
      <c r="L25" s="166"/>
      <c r="M25" s="167"/>
      <c r="N25" s="168"/>
      <c r="O25" s="169"/>
      <c r="P25" s="166"/>
      <c r="Q25" s="166"/>
      <c r="R25" s="166"/>
      <c r="S25" s="167"/>
      <c r="T25" s="168"/>
      <c r="U25" s="169"/>
      <c r="V25" s="166"/>
      <c r="W25" s="166"/>
      <c r="X25" s="166"/>
      <c r="Y25" s="166"/>
      <c r="Z25" s="170"/>
      <c r="AA25" s="169"/>
      <c r="AB25" s="165"/>
      <c r="AC25" s="166"/>
      <c r="AD25" s="166"/>
      <c r="AE25" s="167"/>
      <c r="AF25" s="168"/>
      <c r="AG25" s="169"/>
      <c r="AH25" s="166"/>
      <c r="AI25" s="166"/>
      <c r="AJ25" s="166"/>
      <c r="AK25" s="166"/>
      <c r="AL25" s="170"/>
    </row>
    <row r="26" spans="1:38" ht="15.5" x14ac:dyDescent="0.35">
      <c r="A26" s="304"/>
      <c r="B26" s="85">
        <v>3</v>
      </c>
      <c r="C26" s="165"/>
      <c r="D26" s="166"/>
      <c r="E26" s="166"/>
      <c r="F26" s="166"/>
      <c r="G26" s="167"/>
      <c r="H26" s="168"/>
      <c r="I26" s="169"/>
      <c r="J26" s="166"/>
      <c r="K26" s="166"/>
      <c r="L26" s="166"/>
      <c r="M26" s="167"/>
      <c r="N26" s="168"/>
      <c r="O26" s="169"/>
      <c r="P26" s="166"/>
      <c r="Q26" s="166"/>
      <c r="R26" s="166"/>
      <c r="S26" s="167"/>
      <c r="T26" s="168"/>
      <c r="U26" s="169"/>
      <c r="V26" s="166"/>
      <c r="W26" s="166"/>
      <c r="X26" s="166"/>
      <c r="Y26" s="166"/>
      <c r="Z26" s="170"/>
      <c r="AA26" s="169"/>
      <c r="AB26" s="165"/>
      <c r="AC26" s="166"/>
      <c r="AD26" s="166"/>
      <c r="AE26" s="167"/>
      <c r="AF26" s="168"/>
      <c r="AG26" s="169"/>
      <c r="AH26" s="166"/>
      <c r="AI26" s="166"/>
      <c r="AJ26" s="166"/>
      <c r="AK26" s="166"/>
      <c r="AL26" s="170"/>
    </row>
    <row r="27" spans="1:38" ht="15.5" x14ac:dyDescent="0.35">
      <c r="A27" s="304"/>
      <c r="B27" s="85">
        <v>4</v>
      </c>
      <c r="C27" s="165"/>
      <c r="D27" s="166"/>
      <c r="E27" s="166"/>
      <c r="F27" s="166"/>
      <c r="G27" s="167"/>
      <c r="H27" s="168"/>
      <c r="I27" s="169"/>
      <c r="J27" s="166"/>
      <c r="K27" s="166"/>
      <c r="L27" s="166"/>
      <c r="M27" s="167"/>
      <c r="N27" s="168"/>
      <c r="O27" s="169"/>
      <c r="P27" s="166"/>
      <c r="Q27" s="166"/>
      <c r="R27" s="166"/>
      <c r="S27" s="167"/>
      <c r="T27" s="168"/>
      <c r="U27" s="169"/>
      <c r="V27" s="166"/>
      <c r="W27" s="166"/>
      <c r="X27" s="166"/>
      <c r="Y27" s="166"/>
      <c r="Z27" s="170"/>
      <c r="AA27" s="169"/>
      <c r="AB27" s="165"/>
      <c r="AC27" s="166"/>
      <c r="AD27" s="166"/>
      <c r="AE27" s="167"/>
      <c r="AF27" s="168"/>
      <c r="AG27" s="169"/>
      <c r="AH27" s="166"/>
      <c r="AI27" s="166"/>
      <c r="AJ27" s="166"/>
      <c r="AK27" s="166"/>
      <c r="AL27" s="170"/>
    </row>
    <row r="28" spans="1:38" ht="16" thickBot="1" x14ac:dyDescent="0.4">
      <c r="A28" s="305"/>
      <c r="B28" s="86">
        <v>5</v>
      </c>
      <c r="C28" s="171"/>
      <c r="D28" s="172"/>
      <c r="E28" s="172"/>
      <c r="F28" s="172"/>
      <c r="G28" s="173"/>
      <c r="H28" s="174"/>
      <c r="I28" s="175"/>
      <c r="J28" s="172"/>
      <c r="K28" s="172"/>
      <c r="L28" s="172"/>
      <c r="M28" s="173"/>
      <c r="N28" s="174"/>
      <c r="O28" s="175"/>
      <c r="P28" s="172"/>
      <c r="Q28" s="172"/>
      <c r="R28" s="172"/>
      <c r="S28" s="173"/>
      <c r="T28" s="174"/>
      <c r="U28" s="175"/>
      <c r="V28" s="172"/>
      <c r="W28" s="172"/>
      <c r="X28" s="172"/>
      <c r="Y28" s="172"/>
      <c r="Z28" s="176"/>
      <c r="AA28" s="175"/>
      <c r="AB28" s="171"/>
      <c r="AC28" s="172"/>
      <c r="AD28" s="172"/>
      <c r="AE28" s="173"/>
      <c r="AF28" s="174"/>
      <c r="AG28" s="175"/>
      <c r="AH28" s="172"/>
      <c r="AI28" s="172"/>
      <c r="AJ28" s="172"/>
      <c r="AK28" s="172"/>
      <c r="AL28" s="176"/>
    </row>
    <row r="29" spans="1:38" ht="16" thickTop="1" x14ac:dyDescent="0.35">
      <c r="A29" s="306" t="s">
        <v>141</v>
      </c>
      <c r="B29" s="87">
        <v>1</v>
      </c>
      <c r="C29" s="159"/>
      <c r="D29" s="160"/>
      <c r="E29" s="160"/>
      <c r="F29" s="160"/>
      <c r="G29" s="161"/>
      <c r="H29" s="162"/>
      <c r="I29" s="163"/>
      <c r="J29" s="160"/>
      <c r="K29" s="160"/>
      <c r="L29" s="160"/>
      <c r="M29" s="161"/>
      <c r="N29" s="162"/>
      <c r="O29" s="163"/>
      <c r="P29" s="160"/>
      <c r="Q29" s="160"/>
      <c r="R29" s="160"/>
      <c r="S29" s="161"/>
      <c r="T29" s="162"/>
      <c r="U29" s="163"/>
      <c r="V29" s="160"/>
      <c r="W29" s="160"/>
      <c r="X29" s="160"/>
      <c r="Y29" s="160"/>
      <c r="Z29" s="164"/>
      <c r="AA29" s="163"/>
      <c r="AB29" s="159"/>
      <c r="AC29" s="160"/>
      <c r="AD29" s="160"/>
      <c r="AE29" s="161"/>
      <c r="AF29" s="162"/>
      <c r="AG29" s="163"/>
      <c r="AH29" s="160"/>
      <c r="AI29" s="160"/>
      <c r="AJ29" s="160"/>
      <c r="AK29" s="160"/>
      <c r="AL29" s="164"/>
    </row>
    <row r="30" spans="1:38" ht="15.5" x14ac:dyDescent="0.35">
      <c r="A30" s="307"/>
      <c r="B30" s="88">
        <v>2</v>
      </c>
      <c r="C30" s="165"/>
      <c r="D30" s="166"/>
      <c r="E30" s="166"/>
      <c r="F30" s="166"/>
      <c r="G30" s="167"/>
      <c r="H30" s="168"/>
      <c r="I30" s="169"/>
      <c r="J30" s="166"/>
      <c r="K30" s="166"/>
      <c r="L30" s="166"/>
      <c r="M30" s="167"/>
      <c r="N30" s="168"/>
      <c r="O30" s="169"/>
      <c r="P30" s="166"/>
      <c r="Q30" s="166"/>
      <c r="R30" s="166"/>
      <c r="S30" s="167"/>
      <c r="T30" s="168"/>
      <c r="U30" s="169"/>
      <c r="V30" s="166"/>
      <c r="W30" s="166"/>
      <c r="X30" s="166"/>
      <c r="Y30" s="166"/>
      <c r="Z30" s="170"/>
      <c r="AA30" s="169"/>
      <c r="AB30" s="165"/>
      <c r="AC30" s="166"/>
      <c r="AD30" s="166"/>
      <c r="AE30" s="167"/>
      <c r="AF30" s="168"/>
      <c r="AG30" s="169"/>
      <c r="AH30" s="166"/>
      <c r="AI30" s="166"/>
      <c r="AJ30" s="166"/>
      <c r="AK30" s="166"/>
      <c r="AL30" s="170"/>
    </row>
    <row r="31" spans="1:38" ht="15.5" x14ac:dyDescent="0.35">
      <c r="A31" s="307"/>
      <c r="B31" s="88">
        <v>3</v>
      </c>
      <c r="C31" s="165"/>
      <c r="D31" s="166"/>
      <c r="E31" s="166"/>
      <c r="F31" s="166"/>
      <c r="G31" s="167"/>
      <c r="H31" s="168"/>
      <c r="I31" s="169"/>
      <c r="J31" s="166"/>
      <c r="K31" s="166"/>
      <c r="L31" s="166"/>
      <c r="M31" s="167"/>
      <c r="N31" s="168"/>
      <c r="O31" s="169"/>
      <c r="P31" s="166"/>
      <c r="Q31" s="166"/>
      <c r="R31" s="166"/>
      <c r="S31" s="167"/>
      <c r="T31" s="168"/>
      <c r="U31" s="169"/>
      <c r="V31" s="166"/>
      <c r="W31" s="166"/>
      <c r="X31" s="166"/>
      <c r="Y31" s="166"/>
      <c r="Z31" s="170"/>
      <c r="AA31" s="169"/>
      <c r="AB31" s="165"/>
      <c r="AC31" s="166"/>
      <c r="AD31" s="166"/>
      <c r="AE31" s="167"/>
      <c r="AF31" s="168"/>
      <c r="AG31" s="169"/>
      <c r="AH31" s="166"/>
      <c r="AI31" s="166"/>
      <c r="AJ31" s="166"/>
      <c r="AK31" s="166"/>
      <c r="AL31" s="170"/>
    </row>
    <row r="32" spans="1:38" ht="15.5" x14ac:dyDescent="0.35">
      <c r="A32" s="307"/>
      <c r="B32" s="88">
        <v>4</v>
      </c>
      <c r="C32" s="165"/>
      <c r="D32" s="166"/>
      <c r="E32" s="166"/>
      <c r="F32" s="166"/>
      <c r="G32" s="167"/>
      <c r="H32" s="168"/>
      <c r="I32" s="169"/>
      <c r="J32" s="166"/>
      <c r="K32" s="166"/>
      <c r="L32" s="166"/>
      <c r="M32" s="167"/>
      <c r="N32" s="168"/>
      <c r="O32" s="169"/>
      <c r="P32" s="166"/>
      <c r="Q32" s="166"/>
      <c r="R32" s="166"/>
      <c r="S32" s="167"/>
      <c r="T32" s="168"/>
      <c r="U32" s="169"/>
      <c r="V32" s="166"/>
      <c r="W32" s="166"/>
      <c r="X32" s="166"/>
      <c r="Y32" s="166"/>
      <c r="Z32" s="170"/>
      <c r="AA32" s="169"/>
      <c r="AB32" s="165"/>
      <c r="AC32" s="166"/>
      <c r="AD32" s="166"/>
      <c r="AE32" s="167"/>
      <c r="AF32" s="168"/>
      <c r="AG32" s="169"/>
      <c r="AH32" s="166"/>
      <c r="AI32" s="166"/>
      <c r="AJ32" s="166"/>
      <c r="AK32" s="166"/>
      <c r="AL32" s="170"/>
    </row>
    <row r="33" spans="1:38" ht="16" thickBot="1" x14ac:dyDescent="0.4">
      <c r="A33" s="308"/>
      <c r="B33" s="89">
        <v>5</v>
      </c>
      <c r="C33" s="171"/>
      <c r="D33" s="172"/>
      <c r="E33" s="172"/>
      <c r="F33" s="172"/>
      <c r="G33" s="173"/>
      <c r="H33" s="174"/>
      <c r="I33" s="175"/>
      <c r="J33" s="172"/>
      <c r="K33" s="172"/>
      <c r="L33" s="172"/>
      <c r="M33" s="173"/>
      <c r="N33" s="174"/>
      <c r="O33" s="175"/>
      <c r="P33" s="172"/>
      <c r="Q33" s="172"/>
      <c r="R33" s="172"/>
      <c r="S33" s="173"/>
      <c r="T33" s="174"/>
      <c r="U33" s="175"/>
      <c r="V33" s="172"/>
      <c r="W33" s="172"/>
      <c r="X33" s="172"/>
      <c r="Y33" s="172"/>
      <c r="Z33" s="176"/>
      <c r="AA33" s="175"/>
      <c r="AB33" s="171"/>
      <c r="AC33" s="172"/>
      <c r="AD33" s="172"/>
      <c r="AE33" s="173"/>
      <c r="AF33" s="174"/>
      <c r="AG33" s="175"/>
      <c r="AH33" s="172"/>
      <c r="AI33" s="172"/>
      <c r="AJ33" s="172"/>
      <c r="AK33" s="172"/>
      <c r="AL33" s="176"/>
    </row>
    <row r="34" spans="1:38" ht="15" thickTop="1" x14ac:dyDescent="0.35"/>
    <row r="35" spans="1:38" x14ac:dyDescent="0.35">
      <c r="C35" t="str">
        <f>IF(NOT(ISBLANK('KALENDER PENDIDIKAN'!B13)),IF('KALENDER PENDIDIKAN'!B13=0,"a","b"),"c")</f>
        <v>c</v>
      </c>
    </row>
  </sheetData>
  <sheetProtection password="CE28" sheet="1" objects="1" scenarios="1" formatColumns="0" formatRows="0" selectLockedCells="1"/>
  <mergeCells count="14">
    <mergeCell ref="A24:A28"/>
    <mergeCell ref="A29:A33"/>
    <mergeCell ref="AA2:AF2"/>
    <mergeCell ref="AG2:AL2"/>
    <mergeCell ref="A4:A8"/>
    <mergeCell ref="A9:A13"/>
    <mergeCell ref="A14:A18"/>
    <mergeCell ref="A19:A23"/>
    <mergeCell ref="A2:A3"/>
    <mergeCell ref="B2:B3"/>
    <mergeCell ref="C2:H2"/>
    <mergeCell ref="I2:N2"/>
    <mergeCell ref="O2:T2"/>
    <mergeCell ref="U2:Z2"/>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CF463E4B-11F3-428E-BF38-219A4670CCDE}">
            <xm:f>IF(NOT(ISBLANK('KALENDER PENDIDIKAN'!B52)),IF('KALENDER PENDIDIKAN'!B52=0,TRUE,FALSE),FALSE)</xm:f>
            <x14:dxf>
              <fill>
                <patternFill>
                  <bgColor rgb="FFFFFF00"/>
                </patternFill>
              </fill>
            </x14:dxf>
          </x14:cfRule>
          <x14:cfRule type="expression" priority="2" id="{C11780F4-4AF8-4EF4-BE61-AF9175B4217A}">
            <xm:f>IF(NOT(ISBLANK('KALENDER PENDIDIKAN'!B52)),IF('KALENDER PENDIDIKAN'!B52="",TRUE,FALSE),FALSE)</xm:f>
            <x14:dxf>
              <fill>
                <patternFill>
                  <bgColor theme="1"/>
                </patternFill>
              </fill>
            </x14:dxf>
          </x14:cfRule>
          <xm:sqref>C4:AL33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AL35"/>
  <sheetViews>
    <sheetView zoomScale="60" zoomScaleNormal="60" workbookViewId="0">
      <pane xSplit="2" ySplit="3" topLeftCell="C4" activePane="bottomRight" state="frozen"/>
      <selection pane="topRight" activeCell="C1" sqref="C1"/>
      <selection pane="bottomLeft" activeCell="A4" sqref="A4"/>
      <selection pane="bottomRight" activeCell="AI19" sqref="AI19"/>
    </sheetView>
  </sheetViews>
  <sheetFormatPr defaultRowHeight="14.5" x14ac:dyDescent="0.35"/>
  <cols>
    <col min="2" max="2" width="12.81640625" style="47" customWidth="1"/>
    <col min="3" max="18" width="16" customWidth="1"/>
    <col min="19" max="38" width="43.1796875" customWidth="1"/>
  </cols>
  <sheetData>
    <row r="1" spans="1:38" ht="15" thickBot="1" x14ac:dyDescent="0.4"/>
    <row r="2" spans="1:38" ht="16" thickTop="1" x14ac:dyDescent="0.35">
      <c r="A2" s="324" t="s">
        <v>123</v>
      </c>
      <c r="B2" s="326" t="s">
        <v>124</v>
      </c>
      <c r="C2" s="309" t="s">
        <v>125</v>
      </c>
      <c r="D2" s="310"/>
      <c r="E2" s="310"/>
      <c r="F2" s="310"/>
      <c r="G2" s="310"/>
      <c r="H2" s="311"/>
      <c r="I2" s="309" t="s">
        <v>126</v>
      </c>
      <c r="J2" s="310"/>
      <c r="K2" s="310"/>
      <c r="L2" s="310"/>
      <c r="M2" s="310"/>
      <c r="N2" s="311"/>
      <c r="O2" s="309" t="s">
        <v>127</v>
      </c>
      <c r="P2" s="310"/>
      <c r="Q2" s="310"/>
      <c r="R2" s="310"/>
      <c r="S2" s="310"/>
      <c r="T2" s="311"/>
      <c r="U2" s="309" t="s">
        <v>128</v>
      </c>
      <c r="V2" s="310"/>
      <c r="W2" s="310"/>
      <c r="X2" s="310"/>
      <c r="Y2" s="310"/>
      <c r="Z2" s="310"/>
      <c r="AA2" s="309" t="s">
        <v>129</v>
      </c>
      <c r="AB2" s="310"/>
      <c r="AC2" s="310"/>
      <c r="AD2" s="310"/>
      <c r="AE2" s="310"/>
      <c r="AF2" s="311"/>
      <c r="AG2" s="309" t="s">
        <v>130</v>
      </c>
      <c r="AH2" s="310"/>
      <c r="AI2" s="310"/>
      <c r="AJ2" s="310"/>
      <c r="AK2" s="310"/>
      <c r="AL2" s="311"/>
    </row>
    <row r="3" spans="1:38" ht="16" thickBot="1" x14ac:dyDescent="0.4">
      <c r="A3" s="325"/>
      <c r="B3" s="327"/>
      <c r="C3" s="67" t="s">
        <v>131</v>
      </c>
      <c r="D3" s="68" t="s">
        <v>132</v>
      </c>
      <c r="E3" s="68" t="s">
        <v>133</v>
      </c>
      <c r="F3" s="68" t="s">
        <v>134</v>
      </c>
      <c r="G3" s="69" t="s">
        <v>135</v>
      </c>
      <c r="H3" s="71" t="s">
        <v>142</v>
      </c>
      <c r="I3" s="70" t="s">
        <v>131</v>
      </c>
      <c r="J3" s="68" t="s">
        <v>132</v>
      </c>
      <c r="K3" s="68" t="s">
        <v>133</v>
      </c>
      <c r="L3" s="68" t="s">
        <v>134</v>
      </c>
      <c r="M3" s="69" t="s">
        <v>135</v>
      </c>
      <c r="N3" s="71" t="s">
        <v>142</v>
      </c>
      <c r="O3" s="70" t="s">
        <v>131</v>
      </c>
      <c r="P3" s="68" t="s">
        <v>132</v>
      </c>
      <c r="Q3" s="68" t="s">
        <v>133</v>
      </c>
      <c r="R3" s="68" t="s">
        <v>134</v>
      </c>
      <c r="S3" s="69" t="s">
        <v>135</v>
      </c>
      <c r="T3" s="71" t="s">
        <v>142</v>
      </c>
      <c r="U3" s="70" t="s">
        <v>131</v>
      </c>
      <c r="V3" s="68" t="s">
        <v>132</v>
      </c>
      <c r="W3" s="68" t="s">
        <v>133</v>
      </c>
      <c r="X3" s="68" t="s">
        <v>134</v>
      </c>
      <c r="Y3" s="68" t="s">
        <v>135</v>
      </c>
      <c r="Z3" s="90" t="s">
        <v>142</v>
      </c>
      <c r="AA3" s="70" t="s">
        <v>131</v>
      </c>
      <c r="AB3" s="67" t="s">
        <v>132</v>
      </c>
      <c r="AC3" s="68" t="s">
        <v>133</v>
      </c>
      <c r="AD3" s="68" t="s">
        <v>134</v>
      </c>
      <c r="AE3" s="69" t="s">
        <v>135</v>
      </c>
      <c r="AF3" s="90" t="s">
        <v>142</v>
      </c>
      <c r="AG3" s="70" t="s">
        <v>131</v>
      </c>
      <c r="AH3" s="68" t="s">
        <v>132</v>
      </c>
      <c r="AI3" s="68" t="s">
        <v>133</v>
      </c>
      <c r="AJ3" s="68" t="s">
        <v>134</v>
      </c>
      <c r="AK3" s="68" t="s">
        <v>135</v>
      </c>
      <c r="AL3" s="90" t="s">
        <v>142</v>
      </c>
    </row>
    <row r="4" spans="1:38" ht="16" thickTop="1" x14ac:dyDescent="0.35">
      <c r="A4" s="312" t="s">
        <v>136</v>
      </c>
      <c r="B4" s="72">
        <v>1</v>
      </c>
      <c r="C4" s="159"/>
      <c r="D4" s="160"/>
      <c r="E4" s="160"/>
      <c r="F4" s="160"/>
      <c r="G4" s="161"/>
      <c r="H4" s="162"/>
      <c r="I4" s="163"/>
      <c r="J4" s="160"/>
      <c r="K4" s="160"/>
      <c r="L4" s="160"/>
      <c r="M4" s="161"/>
      <c r="N4" s="162"/>
      <c r="O4" s="163"/>
      <c r="P4" s="160"/>
      <c r="Q4" s="160"/>
      <c r="R4" s="160"/>
      <c r="S4" s="161"/>
      <c r="T4" s="162"/>
      <c r="U4" s="163"/>
      <c r="V4" s="160"/>
      <c r="W4" s="160"/>
      <c r="X4" s="160"/>
      <c r="Y4" s="160"/>
      <c r="Z4" s="164"/>
      <c r="AA4" s="163"/>
      <c r="AB4" s="159"/>
      <c r="AC4" s="160"/>
      <c r="AD4" s="160"/>
      <c r="AE4" s="161"/>
      <c r="AF4" s="162"/>
      <c r="AG4" s="163"/>
      <c r="AH4" s="160"/>
      <c r="AI4" s="160"/>
      <c r="AJ4" s="160"/>
      <c r="AK4" s="160"/>
      <c r="AL4" s="164"/>
    </row>
    <row r="5" spans="1:38" ht="15.5" x14ac:dyDescent="0.35">
      <c r="A5" s="313"/>
      <c r="B5" s="73">
        <v>2</v>
      </c>
      <c r="C5" s="165"/>
      <c r="D5" s="166"/>
      <c r="E5" s="166"/>
      <c r="F5" s="166"/>
      <c r="G5" s="167"/>
      <c r="H5" s="168"/>
      <c r="I5" s="169"/>
      <c r="J5" s="166"/>
      <c r="K5" s="166"/>
      <c r="L5" s="166"/>
      <c r="M5" s="167"/>
      <c r="N5" s="168"/>
      <c r="O5" s="169"/>
      <c r="P5" s="166"/>
      <c r="Q5" s="166"/>
      <c r="R5" s="166"/>
      <c r="S5" s="167"/>
      <c r="T5" s="168"/>
      <c r="U5" s="169"/>
      <c r="V5" s="166"/>
      <c r="W5" s="166"/>
      <c r="X5" s="166"/>
      <c r="Y5" s="166"/>
      <c r="Z5" s="170"/>
      <c r="AA5" s="169"/>
      <c r="AB5" s="165"/>
      <c r="AC5" s="166"/>
      <c r="AD5" s="166"/>
      <c r="AE5" s="167"/>
      <c r="AF5" s="168"/>
      <c r="AG5" s="169"/>
      <c r="AH5" s="166"/>
      <c r="AI5" s="166"/>
      <c r="AJ5" s="166"/>
      <c r="AK5" s="166"/>
      <c r="AL5" s="170"/>
    </row>
    <row r="6" spans="1:38" ht="15.5" x14ac:dyDescent="0.35">
      <c r="A6" s="313"/>
      <c r="B6" s="73">
        <v>3</v>
      </c>
      <c r="C6" s="165"/>
      <c r="D6" s="166"/>
      <c r="E6" s="166"/>
      <c r="F6" s="166"/>
      <c r="G6" s="167"/>
      <c r="H6" s="168"/>
      <c r="I6" s="169"/>
      <c r="J6" s="166"/>
      <c r="K6" s="166"/>
      <c r="L6" s="166"/>
      <c r="M6" s="167"/>
      <c r="N6" s="168"/>
      <c r="O6" s="169"/>
      <c r="P6" s="166"/>
      <c r="Q6" s="166"/>
      <c r="R6" s="166"/>
      <c r="S6" s="167"/>
      <c r="T6" s="168"/>
      <c r="U6" s="169"/>
      <c r="V6" s="166"/>
      <c r="W6" s="166"/>
      <c r="X6" s="166"/>
      <c r="Y6" s="166"/>
      <c r="Z6" s="170"/>
      <c r="AA6" s="169"/>
      <c r="AB6" s="165"/>
      <c r="AC6" s="166"/>
      <c r="AD6" s="166"/>
      <c r="AE6" s="167"/>
      <c r="AF6" s="168"/>
      <c r="AG6" s="169"/>
      <c r="AH6" s="166"/>
      <c r="AI6" s="166"/>
      <c r="AJ6" s="166"/>
      <c r="AK6" s="166"/>
      <c r="AL6" s="170"/>
    </row>
    <row r="7" spans="1:38" ht="15.5" x14ac:dyDescent="0.35">
      <c r="A7" s="313"/>
      <c r="B7" s="73">
        <v>4</v>
      </c>
      <c r="C7" s="165"/>
      <c r="D7" s="166"/>
      <c r="E7" s="166"/>
      <c r="F7" s="166"/>
      <c r="G7" s="167"/>
      <c r="H7" s="168"/>
      <c r="I7" s="169"/>
      <c r="J7" s="166"/>
      <c r="K7" s="166"/>
      <c r="L7" s="166"/>
      <c r="M7" s="167"/>
      <c r="N7" s="168"/>
      <c r="O7" s="169"/>
      <c r="P7" s="166"/>
      <c r="Q7" s="166"/>
      <c r="R7" s="166"/>
      <c r="S7" s="167"/>
      <c r="T7" s="168"/>
      <c r="U7" s="169"/>
      <c r="V7" s="166"/>
      <c r="W7" s="166"/>
      <c r="X7" s="166"/>
      <c r="Y7" s="166"/>
      <c r="Z7" s="170"/>
      <c r="AA7" s="169"/>
      <c r="AB7" s="165"/>
      <c r="AC7" s="166"/>
      <c r="AD7" s="166"/>
      <c r="AE7" s="167"/>
      <c r="AF7" s="168"/>
      <c r="AG7" s="169"/>
      <c r="AH7" s="166"/>
      <c r="AI7" s="166"/>
      <c r="AJ7" s="166"/>
      <c r="AK7" s="166"/>
      <c r="AL7" s="170"/>
    </row>
    <row r="8" spans="1:38" ht="16" thickBot="1" x14ac:dyDescent="0.4">
      <c r="A8" s="314"/>
      <c r="B8" s="74">
        <v>5</v>
      </c>
      <c r="C8" s="171"/>
      <c r="D8" s="172"/>
      <c r="E8" s="172"/>
      <c r="F8" s="172"/>
      <c r="G8" s="173"/>
      <c r="H8" s="174"/>
      <c r="I8" s="175"/>
      <c r="J8" s="172"/>
      <c r="K8" s="172"/>
      <c r="L8" s="172"/>
      <c r="M8" s="173"/>
      <c r="N8" s="174"/>
      <c r="O8" s="175"/>
      <c r="P8" s="172"/>
      <c r="Q8" s="172"/>
      <c r="R8" s="172"/>
      <c r="S8" s="173"/>
      <c r="T8" s="174"/>
      <c r="U8" s="175"/>
      <c r="V8" s="172"/>
      <c r="W8" s="172"/>
      <c r="X8" s="172"/>
      <c r="Y8" s="172"/>
      <c r="Z8" s="176"/>
      <c r="AA8" s="175"/>
      <c r="AB8" s="171"/>
      <c r="AC8" s="172"/>
      <c r="AD8" s="172"/>
      <c r="AE8" s="173"/>
      <c r="AF8" s="174"/>
      <c r="AG8" s="175"/>
      <c r="AH8" s="172"/>
      <c r="AI8" s="172"/>
      <c r="AJ8" s="172"/>
      <c r="AK8" s="172"/>
      <c r="AL8" s="176"/>
    </row>
    <row r="9" spans="1:38" ht="16" thickTop="1" x14ac:dyDescent="0.35">
      <c r="A9" s="315" t="s">
        <v>137</v>
      </c>
      <c r="B9" s="75">
        <v>1</v>
      </c>
      <c r="C9" s="159"/>
      <c r="D9" s="160"/>
      <c r="E9" s="160"/>
      <c r="F9" s="160"/>
      <c r="G9" s="161"/>
      <c r="H9" s="162"/>
      <c r="I9" s="163"/>
      <c r="J9" s="160"/>
      <c r="K9" s="160"/>
      <c r="L9" s="160"/>
      <c r="M9" s="161"/>
      <c r="N9" s="162"/>
      <c r="O9" s="163"/>
      <c r="P9" s="160"/>
      <c r="Q9" s="160"/>
      <c r="R9" s="160"/>
      <c r="S9" s="161"/>
      <c r="T9" s="162"/>
      <c r="U9" s="163"/>
      <c r="V9" s="160"/>
      <c r="W9" s="160"/>
      <c r="X9" s="160"/>
      <c r="Y9" s="160"/>
      <c r="Z9" s="164"/>
      <c r="AA9" s="163"/>
      <c r="AB9" s="159"/>
      <c r="AC9" s="160"/>
      <c r="AD9" s="160"/>
      <c r="AE9" s="161"/>
      <c r="AF9" s="162"/>
      <c r="AG9" s="163"/>
      <c r="AH9" s="160"/>
      <c r="AI9" s="160"/>
      <c r="AJ9" s="160"/>
      <c r="AK9" s="160"/>
      <c r="AL9" s="164"/>
    </row>
    <row r="10" spans="1:38" ht="15.5" x14ac:dyDescent="0.35">
      <c r="A10" s="316"/>
      <c r="B10" s="76">
        <v>2</v>
      </c>
      <c r="C10" s="165"/>
      <c r="D10" s="166"/>
      <c r="E10" s="166"/>
      <c r="F10" s="166"/>
      <c r="G10" s="167"/>
      <c r="H10" s="168"/>
      <c r="I10" s="169"/>
      <c r="J10" s="166"/>
      <c r="K10" s="166"/>
      <c r="L10" s="166"/>
      <c r="M10" s="167"/>
      <c r="N10" s="168"/>
      <c r="O10" s="169"/>
      <c r="P10" s="166"/>
      <c r="Q10" s="166"/>
      <c r="R10" s="166"/>
      <c r="S10" s="167"/>
      <c r="T10" s="168"/>
      <c r="U10" s="169"/>
      <c r="V10" s="166"/>
      <c r="W10" s="166"/>
      <c r="X10" s="166"/>
      <c r="Y10" s="166"/>
      <c r="Z10" s="170"/>
      <c r="AA10" s="169"/>
      <c r="AB10" s="165"/>
      <c r="AC10" s="166"/>
      <c r="AD10" s="166"/>
      <c r="AE10" s="167"/>
      <c r="AF10" s="168"/>
      <c r="AG10" s="169"/>
      <c r="AH10" s="166"/>
      <c r="AI10" s="166"/>
      <c r="AJ10" s="166"/>
      <c r="AK10" s="166"/>
      <c r="AL10" s="170"/>
    </row>
    <row r="11" spans="1:38" ht="15.5" x14ac:dyDescent="0.35">
      <c r="A11" s="316"/>
      <c r="B11" s="76">
        <v>3</v>
      </c>
      <c r="C11" s="165"/>
      <c r="D11" s="166"/>
      <c r="E11" s="166"/>
      <c r="F11" s="166"/>
      <c r="G11" s="167"/>
      <c r="H11" s="168"/>
      <c r="I11" s="169"/>
      <c r="J11" s="166"/>
      <c r="K11" s="166"/>
      <c r="L11" s="166"/>
      <c r="M11" s="167"/>
      <c r="N11" s="168"/>
      <c r="O11" s="169"/>
      <c r="P11" s="166"/>
      <c r="Q11" s="166"/>
      <c r="R11" s="166"/>
      <c r="S11" s="167"/>
      <c r="T11" s="168"/>
      <c r="U11" s="169"/>
      <c r="V11" s="166"/>
      <c r="W11" s="166"/>
      <c r="X11" s="166"/>
      <c r="Y11" s="166"/>
      <c r="Z11" s="170"/>
      <c r="AA11" s="169"/>
      <c r="AB11" s="165"/>
      <c r="AC11" s="166"/>
      <c r="AD11" s="166"/>
      <c r="AE11" s="167"/>
      <c r="AF11" s="168"/>
      <c r="AG11" s="169"/>
      <c r="AH11" s="166"/>
      <c r="AI11" s="166"/>
      <c r="AJ11" s="166"/>
      <c r="AK11" s="166"/>
      <c r="AL11" s="170"/>
    </row>
    <row r="12" spans="1:38" ht="15.5" x14ac:dyDescent="0.35">
      <c r="A12" s="316"/>
      <c r="B12" s="76">
        <v>4</v>
      </c>
      <c r="C12" s="165"/>
      <c r="D12" s="166"/>
      <c r="E12" s="166"/>
      <c r="F12" s="166"/>
      <c r="G12" s="167"/>
      <c r="H12" s="168"/>
      <c r="I12" s="169"/>
      <c r="J12" s="166"/>
      <c r="K12" s="166"/>
      <c r="L12" s="166"/>
      <c r="M12" s="167"/>
      <c r="N12" s="168"/>
      <c r="O12" s="169"/>
      <c r="P12" s="166"/>
      <c r="Q12" s="166"/>
      <c r="R12" s="166"/>
      <c r="S12" s="167"/>
      <c r="T12" s="168"/>
      <c r="U12" s="169"/>
      <c r="V12" s="166"/>
      <c r="W12" s="166"/>
      <c r="X12" s="166"/>
      <c r="Y12" s="166"/>
      <c r="Z12" s="170"/>
      <c r="AA12" s="169"/>
      <c r="AB12" s="165"/>
      <c r="AC12" s="166"/>
      <c r="AD12" s="166"/>
      <c r="AE12" s="167"/>
      <c r="AF12" s="168"/>
      <c r="AG12" s="169"/>
      <c r="AH12" s="166"/>
      <c r="AI12" s="166"/>
      <c r="AJ12" s="166"/>
      <c r="AK12" s="166"/>
      <c r="AL12" s="170"/>
    </row>
    <row r="13" spans="1:38" ht="16" thickBot="1" x14ac:dyDescent="0.4">
      <c r="A13" s="317"/>
      <c r="B13" s="77">
        <v>5</v>
      </c>
      <c r="C13" s="171"/>
      <c r="D13" s="172"/>
      <c r="E13" s="172"/>
      <c r="F13" s="172"/>
      <c r="G13" s="173"/>
      <c r="H13" s="174"/>
      <c r="I13" s="175"/>
      <c r="J13" s="172"/>
      <c r="K13" s="172"/>
      <c r="L13" s="172"/>
      <c r="M13" s="173"/>
      <c r="N13" s="174"/>
      <c r="O13" s="175"/>
      <c r="P13" s="172"/>
      <c r="Q13" s="172"/>
      <c r="R13" s="172"/>
      <c r="S13" s="173"/>
      <c r="T13" s="174"/>
      <c r="U13" s="175"/>
      <c r="V13" s="172"/>
      <c r="W13" s="172"/>
      <c r="X13" s="172"/>
      <c r="Y13" s="172"/>
      <c r="Z13" s="176"/>
      <c r="AA13" s="175"/>
      <c r="AB13" s="171"/>
      <c r="AC13" s="172"/>
      <c r="AD13" s="172"/>
      <c r="AE13" s="173"/>
      <c r="AF13" s="174"/>
      <c r="AG13" s="175"/>
      <c r="AH13" s="172"/>
      <c r="AI13" s="172"/>
      <c r="AJ13" s="172"/>
      <c r="AK13" s="172"/>
      <c r="AL13" s="176"/>
    </row>
    <row r="14" spans="1:38" ht="16" thickTop="1" x14ac:dyDescent="0.35">
      <c r="A14" s="318" t="s">
        <v>138</v>
      </c>
      <c r="B14" s="78">
        <v>1</v>
      </c>
      <c r="C14" s="159"/>
      <c r="D14" s="160"/>
      <c r="E14" s="160"/>
      <c r="F14" s="160"/>
      <c r="G14" s="161"/>
      <c r="H14" s="162"/>
      <c r="I14" s="163"/>
      <c r="J14" s="160"/>
      <c r="K14" s="160"/>
      <c r="L14" s="160"/>
      <c r="M14" s="161"/>
      <c r="N14" s="162"/>
      <c r="O14" s="163"/>
      <c r="P14" s="160"/>
      <c r="Q14" s="160"/>
      <c r="R14" s="160"/>
      <c r="S14" s="161"/>
      <c r="T14" s="162"/>
      <c r="U14" s="163"/>
      <c r="V14" s="160"/>
      <c r="W14" s="160"/>
      <c r="X14" s="160"/>
      <c r="Y14" s="160"/>
      <c r="Z14" s="164"/>
      <c r="AA14" s="163"/>
      <c r="AB14" s="159"/>
      <c r="AC14" s="160"/>
      <c r="AD14" s="160"/>
      <c r="AE14" s="161"/>
      <c r="AF14" s="162"/>
      <c r="AG14" s="163"/>
      <c r="AH14" s="160"/>
      <c r="AI14" s="160"/>
      <c r="AJ14" s="160"/>
      <c r="AK14" s="160"/>
      <c r="AL14" s="164"/>
    </row>
    <row r="15" spans="1:38" ht="15.5" x14ac:dyDescent="0.35">
      <c r="A15" s="319"/>
      <c r="B15" s="79">
        <v>2</v>
      </c>
      <c r="C15" s="165"/>
      <c r="D15" s="166"/>
      <c r="E15" s="166"/>
      <c r="F15" s="166"/>
      <c r="G15" s="167"/>
      <c r="H15" s="168"/>
      <c r="I15" s="169"/>
      <c r="J15" s="166"/>
      <c r="K15" s="166"/>
      <c r="L15" s="166"/>
      <c r="M15" s="167"/>
      <c r="N15" s="168"/>
      <c r="O15" s="169"/>
      <c r="P15" s="166"/>
      <c r="Q15" s="166"/>
      <c r="R15" s="166"/>
      <c r="S15" s="167"/>
      <c r="T15" s="168"/>
      <c r="U15" s="169"/>
      <c r="V15" s="166"/>
      <c r="W15" s="166"/>
      <c r="X15" s="166"/>
      <c r="Y15" s="166"/>
      <c r="Z15" s="170"/>
      <c r="AA15" s="169"/>
      <c r="AB15" s="165"/>
      <c r="AC15" s="166"/>
      <c r="AD15" s="166"/>
      <c r="AE15" s="167"/>
      <c r="AF15" s="168"/>
      <c r="AG15" s="169"/>
      <c r="AH15" s="166"/>
      <c r="AI15" s="166"/>
      <c r="AJ15" s="166"/>
      <c r="AK15" s="166"/>
      <c r="AL15" s="170"/>
    </row>
    <row r="16" spans="1:38" ht="15.5" x14ac:dyDescent="0.35">
      <c r="A16" s="319"/>
      <c r="B16" s="79">
        <v>3</v>
      </c>
      <c r="C16" s="165"/>
      <c r="D16" s="166"/>
      <c r="E16" s="166"/>
      <c r="F16" s="166"/>
      <c r="G16" s="167"/>
      <c r="H16" s="168"/>
      <c r="I16" s="169"/>
      <c r="J16" s="166"/>
      <c r="K16" s="166"/>
      <c r="L16" s="166"/>
      <c r="M16" s="167"/>
      <c r="N16" s="168"/>
      <c r="O16" s="169"/>
      <c r="P16" s="166"/>
      <c r="Q16" s="166"/>
      <c r="R16" s="166"/>
      <c r="S16" s="167"/>
      <c r="T16" s="168"/>
      <c r="U16" s="169"/>
      <c r="V16" s="166"/>
      <c r="W16" s="166"/>
      <c r="X16" s="166"/>
      <c r="Y16" s="166"/>
      <c r="Z16" s="170"/>
      <c r="AA16" s="169"/>
      <c r="AB16" s="165"/>
      <c r="AC16" s="166"/>
      <c r="AD16" s="166"/>
      <c r="AE16" s="167"/>
      <c r="AF16" s="168"/>
      <c r="AG16" s="169"/>
      <c r="AH16" s="166"/>
      <c r="AI16" s="166"/>
      <c r="AJ16" s="166"/>
      <c r="AK16" s="166"/>
      <c r="AL16" s="170"/>
    </row>
    <row r="17" spans="1:38" ht="15.5" x14ac:dyDescent="0.35">
      <c r="A17" s="319"/>
      <c r="B17" s="79">
        <v>4</v>
      </c>
      <c r="C17" s="165"/>
      <c r="D17" s="166"/>
      <c r="E17" s="166"/>
      <c r="F17" s="166"/>
      <c r="G17" s="167"/>
      <c r="H17" s="168"/>
      <c r="I17" s="169"/>
      <c r="J17" s="166"/>
      <c r="K17" s="166"/>
      <c r="L17" s="166"/>
      <c r="M17" s="167"/>
      <c r="N17" s="168"/>
      <c r="O17" s="169"/>
      <c r="P17" s="166"/>
      <c r="Q17" s="166"/>
      <c r="R17" s="166"/>
      <c r="S17" s="167"/>
      <c r="T17" s="168"/>
      <c r="U17" s="169"/>
      <c r="V17" s="166"/>
      <c r="W17" s="166"/>
      <c r="X17" s="166"/>
      <c r="Y17" s="166"/>
      <c r="Z17" s="170"/>
      <c r="AA17" s="169"/>
      <c r="AB17" s="165"/>
      <c r="AC17" s="166"/>
      <c r="AD17" s="166"/>
      <c r="AE17" s="167"/>
      <c r="AF17" s="168"/>
      <c r="AG17" s="169"/>
      <c r="AH17" s="166"/>
      <c r="AI17" s="166"/>
      <c r="AJ17" s="166"/>
      <c r="AK17" s="166"/>
      <c r="AL17" s="170"/>
    </row>
    <row r="18" spans="1:38" ht="16" thickBot="1" x14ac:dyDescent="0.4">
      <c r="A18" s="320"/>
      <c r="B18" s="80">
        <v>5</v>
      </c>
      <c r="C18" s="171"/>
      <c r="D18" s="172"/>
      <c r="E18" s="172"/>
      <c r="F18" s="172"/>
      <c r="G18" s="173"/>
      <c r="H18" s="174"/>
      <c r="I18" s="175"/>
      <c r="J18" s="172"/>
      <c r="K18" s="172"/>
      <c r="L18" s="172"/>
      <c r="M18" s="173"/>
      <c r="N18" s="174"/>
      <c r="O18" s="175"/>
      <c r="P18" s="172"/>
      <c r="Q18" s="172"/>
      <c r="R18" s="172"/>
      <c r="S18" s="173"/>
      <c r="T18" s="174"/>
      <c r="U18" s="175"/>
      <c r="V18" s="172"/>
      <c r="W18" s="172"/>
      <c r="X18" s="172"/>
      <c r="Y18" s="172"/>
      <c r="Z18" s="176"/>
      <c r="AA18" s="175"/>
      <c r="AB18" s="171"/>
      <c r="AC18" s="172"/>
      <c r="AD18" s="172"/>
      <c r="AE18" s="173"/>
      <c r="AF18" s="174"/>
      <c r="AG18" s="175"/>
      <c r="AH18" s="172"/>
      <c r="AI18" s="172"/>
      <c r="AJ18" s="172"/>
      <c r="AK18" s="172"/>
      <c r="AL18" s="176"/>
    </row>
    <row r="19" spans="1:38" ht="16" thickTop="1" x14ac:dyDescent="0.35">
      <c r="A19" s="321" t="s">
        <v>139</v>
      </c>
      <c r="B19" s="81">
        <v>1</v>
      </c>
      <c r="C19" s="159"/>
      <c r="D19" s="160"/>
      <c r="E19" s="160"/>
      <c r="F19" s="160"/>
      <c r="G19" s="161"/>
      <c r="H19" s="162"/>
      <c r="I19" s="163"/>
      <c r="J19" s="160"/>
      <c r="K19" s="160"/>
      <c r="L19" s="160"/>
      <c r="M19" s="161"/>
      <c r="N19" s="162"/>
      <c r="O19" s="163"/>
      <c r="P19" s="160"/>
      <c r="Q19" s="160"/>
      <c r="R19" s="160"/>
      <c r="S19" s="161"/>
      <c r="T19" s="162"/>
      <c r="U19" s="163"/>
      <c r="V19" s="160"/>
      <c r="W19" s="160"/>
      <c r="X19" s="160"/>
      <c r="Y19" s="160"/>
      <c r="Z19" s="164"/>
      <c r="AA19" s="163"/>
      <c r="AB19" s="159"/>
      <c r="AC19" s="160"/>
      <c r="AD19" s="160"/>
      <c r="AE19" s="161"/>
      <c r="AF19" s="162"/>
      <c r="AG19" s="163"/>
      <c r="AH19" s="160"/>
      <c r="AI19" s="160"/>
      <c r="AJ19" s="160"/>
      <c r="AK19" s="160"/>
      <c r="AL19" s="164"/>
    </row>
    <row r="20" spans="1:38" ht="15.5" x14ac:dyDescent="0.35">
      <c r="A20" s="322"/>
      <c r="B20" s="82">
        <v>2</v>
      </c>
      <c r="C20" s="165"/>
      <c r="D20" s="166"/>
      <c r="E20" s="166"/>
      <c r="F20" s="166"/>
      <c r="G20" s="167"/>
      <c r="H20" s="168"/>
      <c r="I20" s="169"/>
      <c r="J20" s="166"/>
      <c r="K20" s="166"/>
      <c r="L20" s="166"/>
      <c r="M20" s="167"/>
      <c r="N20" s="168"/>
      <c r="O20" s="169"/>
      <c r="P20" s="166"/>
      <c r="Q20" s="166"/>
      <c r="R20" s="166"/>
      <c r="S20" s="167"/>
      <c r="T20" s="168"/>
      <c r="U20" s="169"/>
      <c r="V20" s="166"/>
      <c r="W20" s="166"/>
      <c r="X20" s="166"/>
      <c r="Y20" s="166"/>
      <c r="Z20" s="170"/>
      <c r="AA20" s="169"/>
      <c r="AB20" s="165"/>
      <c r="AC20" s="166"/>
      <c r="AD20" s="166"/>
      <c r="AE20" s="167"/>
      <c r="AF20" s="168"/>
      <c r="AG20" s="169"/>
      <c r="AH20" s="166"/>
      <c r="AI20" s="166"/>
      <c r="AJ20" s="166"/>
      <c r="AK20" s="166"/>
      <c r="AL20" s="170"/>
    </row>
    <row r="21" spans="1:38" ht="15.5" x14ac:dyDescent="0.35">
      <c r="A21" s="322"/>
      <c r="B21" s="82">
        <v>3</v>
      </c>
      <c r="C21" s="165"/>
      <c r="D21" s="166"/>
      <c r="E21" s="166"/>
      <c r="F21" s="166"/>
      <c r="G21" s="167"/>
      <c r="H21" s="168"/>
      <c r="I21" s="169"/>
      <c r="J21" s="166"/>
      <c r="K21" s="166"/>
      <c r="L21" s="166"/>
      <c r="M21" s="167"/>
      <c r="N21" s="168"/>
      <c r="O21" s="169"/>
      <c r="P21" s="166"/>
      <c r="Q21" s="166"/>
      <c r="R21" s="166"/>
      <c r="S21" s="167"/>
      <c r="T21" s="168"/>
      <c r="U21" s="169"/>
      <c r="V21" s="166"/>
      <c r="W21" s="166"/>
      <c r="X21" s="166"/>
      <c r="Y21" s="166"/>
      <c r="Z21" s="170"/>
      <c r="AA21" s="169"/>
      <c r="AB21" s="165"/>
      <c r="AC21" s="166"/>
      <c r="AD21" s="166"/>
      <c r="AE21" s="167"/>
      <c r="AF21" s="168"/>
      <c r="AG21" s="169"/>
      <c r="AH21" s="166"/>
      <c r="AI21" s="166"/>
      <c r="AJ21" s="166"/>
      <c r="AK21" s="166"/>
      <c r="AL21" s="170"/>
    </row>
    <row r="22" spans="1:38" ht="15.5" x14ac:dyDescent="0.35">
      <c r="A22" s="322"/>
      <c r="B22" s="82">
        <v>4</v>
      </c>
      <c r="C22" s="165"/>
      <c r="D22" s="166"/>
      <c r="E22" s="166"/>
      <c r="F22" s="166"/>
      <c r="G22" s="167"/>
      <c r="H22" s="168"/>
      <c r="I22" s="169"/>
      <c r="J22" s="166"/>
      <c r="K22" s="166"/>
      <c r="L22" s="166"/>
      <c r="M22" s="167"/>
      <c r="N22" s="168"/>
      <c r="O22" s="169"/>
      <c r="P22" s="166"/>
      <c r="Q22" s="166"/>
      <c r="R22" s="166"/>
      <c r="S22" s="167"/>
      <c r="T22" s="168"/>
      <c r="U22" s="169"/>
      <c r="V22" s="166"/>
      <c r="W22" s="166"/>
      <c r="X22" s="166"/>
      <c r="Y22" s="166"/>
      <c r="Z22" s="170"/>
      <c r="AA22" s="169"/>
      <c r="AB22" s="165"/>
      <c r="AC22" s="166"/>
      <c r="AD22" s="166"/>
      <c r="AE22" s="167"/>
      <c r="AF22" s="168"/>
      <c r="AG22" s="169"/>
      <c r="AH22" s="166"/>
      <c r="AI22" s="166"/>
      <c r="AJ22" s="166"/>
      <c r="AK22" s="166"/>
      <c r="AL22" s="170"/>
    </row>
    <row r="23" spans="1:38" ht="16" thickBot="1" x14ac:dyDescent="0.4">
      <c r="A23" s="323"/>
      <c r="B23" s="83">
        <v>5</v>
      </c>
      <c r="C23" s="171"/>
      <c r="D23" s="172"/>
      <c r="E23" s="172"/>
      <c r="F23" s="172"/>
      <c r="G23" s="173"/>
      <c r="H23" s="174"/>
      <c r="I23" s="175"/>
      <c r="J23" s="172"/>
      <c r="K23" s="172"/>
      <c r="L23" s="172"/>
      <c r="M23" s="173"/>
      <c r="N23" s="174"/>
      <c r="O23" s="175"/>
      <c r="P23" s="172"/>
      <c r="Q23" s="172"/>
      <c r="R23" s="172"/>
      <c r="S23" s="173"/>
      <c r="T23" s="174"/>
      <c r="U23" s="175"/>
      <c r="V23" s="172"/>
      <c r="W23" s="172"/>
      <c r="X23" s="172"/>
      <c r="Y23" s="172"/>
      <c r="Z23" s="176"/>
      <c r="AA23" s="175"/>
      <c r="AB23" s="171"/>
      <c r="AC23" s="172"/>
      <c r="AD23" s="172"/>
      <c r="AE23" s="173"/>
      <c r="AF23" s="174"/>
      <c r="AG23" s="175"/>
      <c r="AH23" s="172"/>
      <c r="AI23" s="172"/>
      <c r="AJ23" s="172"/>
      <c r="AK23" s="172"/>
      <c r="AL23" s="176"/>
    </row>
    <row r="24" spans="1:38" ht="16" thickTop="1" x14ac:dyDescent="0.35">
      <c r="A24" s="303" t="s">
        <v>140</v>
      </c>
      <c r="B24" s="84">
        <v>1</v>
      </c>
      <c r="C24" s="159"/>
      <c r="D24" s="160"/>
      <c r="E24" s="160"/>
      <c r="F24" s="160"/>
      <c r="G24" s="161"/>
      <c r="H24" s="162"/>
      <c r="I24" s="163"/>
      <c r="J24" s="160"/>
      <c r="K24" s="160"/>
      <c r="L24" s="160"/>
      <c r="M24" s="161"/>
      <c r="N24" s="162"/>
      <c r="O24" s="163"/>
      <c r="P24" s="160"/>
      <c r="Q24" s="160"/>
      <c r="R24" s="160"/>
      <c r="S24" s="161"/>
      <c r="T24" s="162"/>
      <c r="U24" s="163"/>
      <c r="V24" s="160"/>
      <c r="W24" s="160"/>
      <c r="X24" s="160"/>
      <c r="Y24" s="160"/>
      <c r="Z24" s="164"/>
      <c r="AA24" s="163"/>
      <c r="AB24" s="159"/>
      <c r="AC24" s="160"/>
      <c r="AD24" s="160"/>
      <c r="AE24" s="161"/>
      <c r="AF24" s="162"/>
      <c r="AG24" s="163"/>
      <c r="AH24" s="160"/>
      <c r="AI24" s="160"/>
      <c r="AJ24" s="160"/>
      <c r="AK24" s="160"/>
      <c r="AL24" s="164"/>
    </row>
    <row r="25" spans="1:38" ht="15.5" x14ac:dyDescent="0.35">
      <c r="A25" s="304"/>
      <c r="B25" s="85">
        <v>2</v>
      </c>
      <c r="C25" s="165"/>
      <c r="D25" s="166"/>
      <c r="E25" s="166"/>
      <c r="F25" s="166"/>
      <c r="G25" s="167"/>
      <c r="H25" s="168"/>
      <c r="I25" s="169"/>
      <c r="J25" s="166"/>
      <c r="K25" s="166"/>
      <c r="L25" s="166"/>
      <c r="M25" s="167"/>
      <c r="N25" s="168"/>
      <c r="O25" s="169"/>
      <c r="P25" s="166"/>
      <c r="Q25" s="166"/>
      <c r="R25" s="166"/>
      <c r="S25" s="167"/>
      <c r="T25" s="168"/>
      <c r="U25" s="169"/>
      <c r="V25" s="166"/>
      <c r="W25" s="166"/>
      <c r="X25" s="166"/>
      <c r="Y25" s="166"/>
      <c r="Z25" s="170"/>
      <c r="AA25" s="169"/>
      <c r="AB25" s="165"/>
      <c r="AC25" s="166"/>
      <c r="AD25" s="166"/>
      <c r="AE25" s="167"/>
      <c r="AF25" s="168"/>
      <c r="AG25" s="169"/>
      <c r="AH25" s="166"/>
      <c r="AI25" s="166"/>
      <c r="AJ25" s="166"/>
      <c r="AK25" s="166"/>
      <c r="AL25" s="170"/>
    </row>
    <row r="26" spans="1:38" ht="15.5" x14ac:dyDescent="0.35">
      <c r="A26" s="304"/>
      <c r="B26" s="85">
        <v>3</v>
      </c>
      <c r="C26" s="165"/>
      <c r="D26" s="166"/>
      <c r="E26" s="166"/>
      <c r="F26" s="166"/>
      <c r="G26" s="167"/>
      <c r="H26" s="168"/>
      <c r="I26" s="169"/>
      <c r="J26" s="166"/>
      <c r="K26" s="166"/>
      <c r="L26" s="166"/>
      <c r="M26" s="167"/>
      <c r="N26" s="168"/>
      <c r="O26" s="169"/>
      <c r="P26" s="166"/>
      <c r="Q26" s="166"/>
      <c r="R26" s="166"/>
      <c r="S26" s="167"/>
      <c r="T26" s="168"/>
      <c r="U26" s="169"/>
      <c r="V26" s="166"/>
      <c r="W26" s="166"/>
      <c r="X26" s="166"/>
      <c r="Y26" s="166"/>
      <c r="Z26" s="170"/>
      <c r="AA26" s="169"/>
      <c r="AB26" s="165"/>
      <c r="AC26" s="166"/>
      <c r="AD26" s="166"/>
      <c r="AE26" s="167"/>
      <c r="AF26" s="168"/>
      <c r="AG26" s="169"/>
      <c r="AH26" s="166"/>
      <c r="AI26" s="166"/>
      <c r="AJ26" s="166"/>
      <c r="AK26" s="166"/>
      <c r="AL26" s="170"/>
    </row>
    <row r="27" spans="1:38" ht="15.5" x14ac:dyDescent="0.35">
      <c r="A27" s="304"/>
      <c r="B27" s="85">
        <v>4</v>
      </c>
      <c r="C27" s="165"/>
      <c r="D27" s="166"/>
      <c r="E27" s="166"/>
      <c r="F27" s="166"/>
      <c r="G27" s="167"/>
      <c r="H27" s="168"/>
      <c r="I27" s="169"/>
      <c r="J27" s="166"/>
      <c r="K27" s="166"/>
      <c r="L27" s="166"/>
      <c r="M27" s="167"/>
      <c r="N27" s="168"/>
      <c r="O27" s="169"/>
      <c r="P27" s="166"/>
      <c r="Q27" s="166"/>
      <c r="R27" s="166"/>
      <c r="S27" s="167"/>
      <c r="T27" s="168"/>
      <c r="U27" s="169"/>
      <c r="V27" s="166"/>
      <c r="W27" s="166"/>
      <c r="X27" s="166"/>
      <c r="Y27" s="166"/>
      <c r="Z27" s="170"/>
      <c r="AA27" s="169"/>
      <c r="AB27" s="165"/>
      <c r="AC27" s="166"/>
      <c r="AD27" s="166"/>
      <c r="AE27" s="167"/>
      <c r="AF27" s="168"/>
      <c r="AG27" s="169"/>
      <c r="AH27" s="166"/>
      <c r="AI27" s="166"/>
      <c r="AJ27" s="166"/>
      <c r="AK27" s="166"/>
      <c r="AL27" s="170"/>
    </row>
    <row r="28" spans="1:38" ht="16" thickBot="1" x14ac:dyDescent="0.4">
      <c r="A28" s="305"/>
      <c r="B28" s="86">
        <v>5</v>
      </c>
      <c r="C28" s="171"/>
      <c r="D28" s="172"/>
      <c r="E28" s="172"/>
      <c r="F28" s="172"/>
      <c r="G28" s="173"/>
      <c r="H28" s="174"/>
      <c r="I28" s="175"/>
      <c r="J28" s="172"/>
      <c r="K28" s="172"/>
      <c r="L28" s="172"/>
      <c r="M28" s="173"/>
      <c r="N28" s="174"/>
      <c r="O28" s="175"/>
      <c r="P28" s="172"/>
      <c r="Q28" s="172"/>
      <c r="R28" s="172"/>
      <c r="S28" s="173"/>
      <c r="T28" s="174"/>
      <c r="U28" s="175"/>
      <c r="V28" s="172"/>
      <c r="W28" s="172"/>
      <c r="X28" s="172"/>
      <c r="Y28" s="172"/>
      <c r="Z28" s="176"/>
      <c r="AA28" s="175"/>
      <c r="AB28" s="171"/>
      <c r="AC28" s="172"/>
      <c r="AD28" s="172"/>
      <c r="AE28" s="173"/>
      <c r="AF28" s="174"/>
      <c r="AG28" s="175"/>
      <c r="AH28" s="172"/>
      <c r="AI28" s="172"/>
      <c r="AJ28" s="172"/>
      <c r="AK28" s="172"/>
      <c r="AL28" s="176"/>
    </row>
    <row r="29" spans="1:38" ht="16" thickTop="1" x14ac:dyDescent="0.35">
      <c r="A29" s="306" t="s">
        <v>141</v>
      </c>
      <c r="B29" s="87">
        <v>1</v>
      </c>
      <c r="C29" s="159"/>
      <c r="D29" s="160"/>
      <c r="E29" s="160"/>
      <c r="F29" s="160"/>
      <c r="G29" s="161"/>
      <c r="H29" s="162"/>
      <c r="I29" s="163"/>
      <c r="J29" s="160"/>
      <c r="K29" s="160"/>
      <c r="L29" s="160"/>
      <c r="M29" s="161"/>
      <c r="N29" s="162"/>
      <c r="O29" s="163"/>
      <c r="P29" s="160"/>
      <c r="Q29" s="160"/>
      <c r="R29" s="160"/>
      <c r="S29" s="161"/>
      <c r="T29" s="162"/>
      <c r="U29" s="163"/>
      <c r="V29" s="160"/>
      <c r="W29" s="160"/>
      <c r="X29" s="160"/>
      <c r="Y29" s="160"/>
      <c r="Z29" s="164"/>
      <c r="AA29" s="163"/>
      <c r="AB29" s="159"/>
      <c r="AC29" s="160"/>
      <c r="AD29" s="160"/>
      <c r="AE29" s="161"/>
      <c r="AF29" s="162"/>
      <c r="AG29" s="163"/>
      <c r="AH29" s="160"/>
      <c r="AI29" s="160"/>
      <c r="AJ29" s="160"/>
      <c r="AK29" s="160"/>
      <c r="AL29" s="164"/>
    </row>
    <row r="30" spans="1:38" ht="15.5" x14ac:dyDescent="0.35">
      <c r="A30" s="307"/>
      <c r="B30" s="88">
        <v>2</v>
      </c>
      <c r="C30" s="165"/>
      <c r="D30" s="166"/>
      <c r="E30" s="166"/>
      <c r="F30" s="166"/>
      <c r="G30" s="167"/>
      <c r="H30" s="168"/>
      <c r="I30" s="169"/>
      <c r="J30" s="166"/>
      <c r="K30" s="166"/>
      <c r="L30" s="166"/>
      <c r="M30" s="167"/>
      <c r="N30" s="168"/>
      <c r="O30" s="169"/>
      <c r="P30" s="166"/>
      <c r="Q30" s="166"/>
      <c r="R30" s="166"/>
      <c r="S30" s="167"/>
      <c r="T30" s="168"/>
      <c r="U30" s="169"/>
      <c r="V30" s="166"/>
      <c r="W30" s="166"/>
      <c r="X30" s="166"/>
      <c r="Y30" s="166"/>
      <c r="Z30" s="170"/>
      <c r="AA30" s="169"/>
      <c r="AB30" s="165"/>
      <c r="AC30" s="166"/>
      <c r="AD30" s="166"/>
      <c r="AE30" s="167"/>
      <c r="AF30" s="168"/>
      <c r="AG30" s="169"/>
      <c r="AH30" s="166"/>
      <c r="AI30" s="166"/>
      <c r="AJ30" s="166"/>
      <c r="AK30" s="166"/>
      <c r="AL30" s="170"/>
    </row>
    <row r="31" spans="1:38" ht="15.5" x14ac:dyDescent="0.35">
      <c r="A31" s="307"/>
      <c r="B31" s="88">
        <v>3</v>
      </c>
      <c r="C31" s="165"/>
      <c r="D31" s="166"/>
      <c r="E31" s="166"/>
      <c r="F31" s="166"/>
      <c r="G31" s="167"/>
      <c r="H31" s="168"/>
      <c r="I31" s="169"/>
      <c r="J31" s="166"/>
      <c r="K31" s="166"/>
      <c r="L31" s="166"/>
      <c r="M31" s="167"/>
      <c r="N31" s="168"/>
      <c r="O31" s="169"/>
      <c r="P31" s="166"/>
      <c r="Q31" s="166"/>
      <c r="R31" s="166"/>
      <c r="S31" s="167"/>
      <c r="T31" s="168"/>
      <c r="U31" s="169"/>
      <c r="V31" s="166"/>
      <c r="W31" s="166"/>
      <c r="X31" s="166"/>
      <c r="Y31" s="166"/>
      <c r="Z31" s="170"/>
      <c r="AA31" s="169"/>
      <c r="AB31" s="165"/>
      <c r="AC31" s="166"/>
      <c r="AD31" s="166"/>
      <c r="AE31" s="167"/>
      <c r="AF31" s="168"/>
      <c r="AG31" s="169"/>
      <c r="AH31" s="166"/>
      <c r="AI31" s="166"/>
      <c r="AJ31" s="166"/>
      <c r="AK31" s="166"/>
      <c r="AL31" s="170"/>
    </row>
    <row r="32" spans="1:38" ht="15.5" x14ac:dyDescent="0.35">
      <c r="A32" s="307"/>
      <c r="B32" s="88">
        <v>4</v>
      </c>
      <c r="C32" s="165"/>
      <c r="D32" s="166"/>
      <c r="E32" s="166"/>
      <c r="F32" s="166"/>
      <c r="G32" s="167"/>
      <c r="H32" s="168"/>
      <c r="I32" s="169"/>
      <c r="J32" s="166"/>
      <c r="K32" s="166"/>
      <c r="L32" s="166"/>
      <c r="M32" s="167"/>
      <c r="N32" s="168"/>
      <c r="O32" s="169"/>
      <c r="P32" s="166"/>
      <c r="Q32" s="166"/>
      <c r="R32" s="166"/>
      <c r="S32" s="167"/>
      <c r="T32" s="168"/>
      <c r="U32" s="169"/>
      <c r="V32" s="166"/>
      <c r="W32" s="166"/>
      <c r="X32" s="166"/>
      <c r="Y32" s="166"/>
      <c r="Z32" s="170"/>
      <c r="AA32" s="169"/>
      <c r="AB32" s="165"/>
      <c r="AC32" s="166"/>
      <c r="AD32" s="166"/>
      <c r="AE32" s="167"/>
      <c r="AF32" s="168"/>
      <c r="AG32" s="169"/>
      <c r="AH32" s="166"/>
      <c r="AI32" s="166"/>
      <c r="AJ32" s="166"/>
      <c r="AK32" s="166"/>
      <c r="AL32" s="170"/>
    </row>
    <row r="33" spans="1:38" ht="16" thickBot="1" x14ac:dyDescent="0.4">
      <c r="A33" s="308"/>
      <c r="B33" s="89">
        <v>5</v>
      </c>
      <c r="C33" s="171"/>
      <c r="D33" s="172"/>
      <c r="E33" s="172"/>
      <c r="F33" s="172"/>
      <c r="G33" s="173"/>
      <c r="H33" s="174"/>
      <c r="I33" s="175"/>
      <c r="J33" s="172"/>
      <c r="K33" s="172"/>
      <c r="L33" s="172"/>
      <c r="M33" s="173"/>
      <c r="N33" s="174"/>
      <c r="O33" s="175"/>
      <c r="P33" s="172"/>
      <c r="Q33" s="172"/>
      <c r="R33" s="172"/>
      <c r="S33" s="173"/>
      <c r="T33" s="174"/>
      <c r="U33" s="175"/>
      <c r="V33" s="172"/>
      <c r="W33" s="172"/>
      <c r="X33" s="172"/>
      <c r="Y33" s="172"/>
      <c r="Z33" s="176"/>
      <c r="AA33" s="175"/>
      <c r="AB33" s="171"/>
      <c r="AC33" s="172"/>
      <c r="AD33" s="172"/>
      <c r="AE33" s="173"/>
      <c r="AF33" s="174"/>
      <c r="AG33" s="175"/>
      <c r="AH33" s="172"/>
      <c r="AI33" s="172"/>
      <c r="AJ33" s="172"/>
      <c r="AK33" s="172"/>
      <c r="AL33" s="176"/>
    </row>
    <row r="34" spans="1:38" ht="15" thickTop="1" x14ac:dyDescent="0.35"/>
    <row r="35" spans="1:38" x14ac:dyDescent="0.35">
      <c r="C35" t="str">
        <f>IF(NOT(ISBLANK('KALENDER PENDIDIKAN'!B13)),IF('KALENDER PENDIDIKAN'!B13=0,"a","b"),"c")</f>
        <v>c</v>
      </c>
    </row>
  </sheetData>
  <sheetProtection sheet="1" objects="1" scenarios="1" formatColumns="0" formatRows="0" selectLockedCells="1"/>
  <mergeCells count="14">
    <mergeCell ref="A29:A33"/>
    <mergeCell ref="C2:H2"/>
    <mergeCell ref="I2:N2"/>
    <mergeCell ref="O2:T2"/>
    <mergeCell ref="A4:A8"/>
    <mergeCell ref="A9:A13"/>
    <mergeCell ref="A14:A18"/>
    <mergeCell ref="A19:A23"/>
    <mergeCell ref="A24:A28"/>
    <mergeCell ref="AA2:AF2"/>
    <mergeCell ref="AG2:AL2"/>
    <mergeCell ref="A2:A3"/>
    <mergeCell ref="B2:B3"/>
    <mergeCell ref="U2:Z2"/>
  </mergeCell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CC77AE17-6B1B-4CED-AA23-F44DBE8DD56A}">
            <xm:f>IF(NOT(ISBLANK('KALENDER PENDIDIKAN'!B21)),IF('KALENDER PENDIDIKAN'!B21=0,TRUE,FALSE),FALSE)</xm:f>
            <x14:dxf>
              <fill>
                <patternFill>
                  <bgColor rgb="FFFFFF00"/>
                </patternFill>
              </fill>
            </x14:dxf>
          </x14:cfRule>
          <x14:cfRule type="expression" priority="2" id="{F5781C62-12D6-433B-B3D6-F348B13862AE}">
            <xm:f>IF(NOT(ISBLANK('KALENDER PENDIDIKAN'!B21)),IF('KALENDER PENDIDIKAN'!B21="",TRUE,FALSE),FALSE)</xm:f>
            <x14:dxf>
              <fill>
                <patternFill>
                  <bgColor theme="1"/>
                </patternFill>
              </fill>
            </x14:dxf>
          </x14:cfRule>
          <xm:sqref>C4:AL33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CB7A8-6B8B-477D-9C0A-BBAB68AEBF31}">
  <dimension ref="A1:Q97"/>
  <sheetViews>
    <sheetView topLeftCell="A12" zoomScaleNormal="100" workbookViewId="0">
      <selection activeCell="D53" sqref="D53:G53"/>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38.54296875" style="25" hidden="1" customWidth="1"/>
    <col min="11" max="17" width="9.1796875" style="25" customWidth="1"/>
    <col min="18" max="16384" width="9.1796875" style="25"/>
  </cols>
  <sheetData>
    <row r="1" spans="1:17" ht="73.5" customHeight="1" x14ac:dyDescent="0.35">
      <c r="H1" s="149" t="s">
        <v>176</v>
      </c>
      <c r="I1" s="202">
        <v>1</v>
      </c>
      <c r="K1" s="333" t="s">
        <v>267</v>
      </c>
      <c r="L1" s="333"/>
      <c r="M1" s="333"/>
      <c r="N1" s="333"/>
      <c r="O1" s="333"/>
      <c r="P1" s="333"/>
      <c r="Q1" s="333"/>
    </row>
    <row r="2" spans="1:17" x14ac:dyDescent="0.35">
      <c r="A2" s="334" t="s">
        <v>210</v>
      </c>
      <c r="B2" s="334"/>
      <c r="C2" s="334"/>
      <c r="D2" s="334"/>
      <c r="E2" s="334"/>
      <c r="F2" s="334"/>
      <c r="G2" s="334"/>
      <c r="K2" s="203" t="str">
        <f>I1&amp;"a"</f>
        <v>1a</v>
      </c>
    </row>
    <row r="3" spans="1:17" x14ac:dyDescent="0.35">
      <c r="A3" s="334" t="s">
        <v>211</v>
      </c>
      <c r="B3" s="334"/>
      <c r="C3" s="334"/>
      <c r="D3" s="334"/>
      <c r="E3" s="334"/>
      <c r="F3" s="334"/>
      <c r="G3" s="334"/>
      <c r="K3" s="203" t="str">
        <f>I1&amp;"b"</f>
        <v>1b</v>
      </c>
    </row>
    <row r="4" spans="1:17" x14ac:dyDescent="0.35">
      <c r="K4" s="142"/>
    </row>
    <row r="5" spans="1:17" x14ac:dyDescent="0.35">
      <c r="C5" s="25" t="s">
        <v>54</v>
      </c>
      <c r="E5" s="149" t="s">
        <v>86</v>
      </c>
      <c r="F5" s="25" t="str">
        <f>DATA!C5</f>
        <v>SMKN 1 Narmada</v>
      </c>
    </row>
    <row r="6" spans="1:17" x14ac:dyDescent="0.35">
      <c r="C6" s="25" t="s">
        <v>53</v>
      </c>
      <c r="E6" s="149" t="s">
        <v>86</v>
      </c>
      <c r="F6" s="25" t="str">
        <f>DATA!C10</f>
        <v>Kometensi Keahlian Rekayasa Perangkat Lunak</v>
      </c>
    </row>
    <row r="7" spans="1:17" x14ac:dyDescent="0.35">
      <c r="C7" s="25" t="s">
        <v>151</v>
      </c>
      <c r="E7" s="149" t="s">
        <v>86</v>
      </c>
      <c r="F7" s="25" t="str">
        <f>DATA!C11</f>
        <v>XI RPL</v>
      </c>
    </row>
    <row r="8" spans="1:17" ht="45" customHeight="1" x14ac:dyDescent="0.35">
      <c r="C8" s="204" t="s">
        <v>152</v>
      </c>
      <c r="E8" s="205" t="s">
        <v>86</v>
      </c>
      <c r="F8" s="335" t="str">
        <f>VLOOKUP($K$2,datasm1,16,FALSE)</f>
        <v>DHCP Server</v>
      </c>
      <c r="G8" s="335"/>
    </row>
    <row r="9" spans="1:17" x14ac:dyDescent="0.35">
      <c r="C9" s="25" t="s">
        <v>58</v>
      </c>
      <c r="E9" s="149" t="s">
        <v>86</v>
      </c>
      <c r="F9" s="25" t="str">
        <f>VLOOKUP($K$2,datasm1,18,FALSE)&amp;" Jam Pelajaran x "&amp;DATA!C20&amp; " Menit"</f>
        <v>93 Jam Pelajaran x 45 Menit</v>
      </c>
    </row>
    <row r="10" spans="1:17" x14ac:dyDescent="0.35">
      <c r="E10" s="149"/>
      <c r="F10" s="25" t="str">
        <f>VLOOKUP($K$2,datasm1,19,FALSE)&amp;" X Pertemuan"</f>
        <v>14 X Pertemuan</v>
      </c>
    </row>
    <row r="11" spans="1:17" x14ac:dyDescent="0.35">
      <c r="E11" s="149"/>
    </row>
    <row r="12" spans="1:17" x14ac:dyDescent="0.35">
      <c r="A12" s="336" t="s">
        <v>206</v>
      </c>
      <c r="B12" s="337"/>
      <c r="C12" s="206" t="s">
        <v>207</v>
      </c>
      <c r="D12" s="198"/>
      <c r="E12" s="207"/>
      <c r="F12" s="198"/>
      <c r="G12" s="208"/>
    </row>
    <row r="13" spans="1:17" x14ac:dyDescent="0.35">
      <c r="A13" s="338"/>
      <c r="B13" s="339"/>
      <c r="C13" s="209" t="str">
        <f>IF(D13&lt;&gt;"","-","")</f>
        <v>-</v>
      </c>
      <c r="D13" s="210" t="s">
        <v>218</v>
      </c>
      <c r="E13" s="149"/>
      <c r="G13" s="211"/>
    </row>
    <row r="14" spans="1:17" x14ac:dyDescent="0.35">
      <c r="A14" s="338"/>
      <c r="B14" s="339"/>
      <c r="C14" s="209" t="str">
        <f t="shared" ref="C14:C17" si="0">IF(D14&lt;&gt;"","-","")</f>
        <v>-</v>
      </c>
      <c r="D14" s="210" t="s">
        <v>219</v>
      </c>
      <c r="E14" s="149"/>
      <c r="G14" s="211"/>
    </row>
    <row r="15" spans="1:17" x14ac:dyDescent="0.35">
      <c r="A15" s="338"/>
      <c r="B15" s="339"/>
      <c r="C15" s="209" t="str">
        <f t="shared" si="0"/>
        <v>-</v>
      </c>
      <c r="D15" s="210" t="s">
        <v>220</v>
      </c>
      <c r="E15" s="149"/>
      <c r="G15" s="211"/>
    </row>
    <row r="16" spans="1:17" x14ac:dyDescent="0.35">
      <c r="A16" s="338"/>
      <c r="B16" s="339"/>
      <c r="C16" s="209" t="str">
        <f t="shared" si="0"/>
        <v>-</v>
      </c>
      <c r="D16" s="210" t="s">
        <v>221</v>
      </c>
      <c r="E16" s="149"/>
      <c r="G16" s="211"/>
    </row>
    <row r="17" spans="1:10" x14ac:dyDescent="0.35">
      <c r="A17" s="340"/>
      <c r="B17" s="341"/>
      <c r="C17" s="212" t="str">
        <f t="shared" si="0"/>
        <v>-</v>
      </c>
      <c r="D17" s="213" t="s">
        <v>208</v>
      </c>
      <c r="E17" s="214"/>
      <c r="F17" s="201"/>
      <c r="G17" s="215"/>
    </row>
    <row r="18" spans="1:10" x14ac:dyDescent="0.35">
      <c r="A18" s="224"/>
      <c r="B18" s="224"/>
      <c r="C18" s="225"/>
      <c r="D18" s="226"/>
      <c r="E18" s="227"/>
      <c r="F18" s="225"/>
      <c r="G18" s="225"/>
    </row>
    <row r="19" spans="1:10" x14ac:dyDescent="0.35">
      <c r="A19" s="336" t="s">
        <v>235</v>
      </c>
      <c r="B19" s="337"/>
      <c r="C19" s="216" t="s">
        <v>209</v>
      </c>
      <c r="D19" s="198"/>
      <c r="E19" s="207"/>
      <c r="F19" s="198"/>
      <c r="G19" s="208"/>
    </row>
    <row r="20" spans="1:10" x14ac:dyDescent="0.35">
      <c r="A20" s="338"/>
      <c r="B20" s="339"/>
      <c r="C20" s="209"/>
      <c r="D20"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0" s="342"/>
      <c r="F20" s="342"/>
      <c r="G20" s="343"/>
    </row>
    <row r="21" spans="1:10" x14ac:dyDescent="0.35">
      <c r="A21" s="338"/>
      <c r="B21" s="339"/>
      <c r="C21" s="209"/>
      <c r="D21" s="342"/>
      <c r="E21" s="342"/>
      <c r="F21" s="342"/>
      <c r="G21" s="343"/>
    </row>
    <row r="22" spans="1:10" x14ac:dyDescent="0.35">
      <c r="A22" s="338"/>
      <c r="B22" s="339"/>
      <c r="C22" s="209"/>
      <c r="D22" s="342"/>
      <c r="E22" s="342"/>
      <c r="F22" s="342"/>
      <c r="G22" s="343"/>
    </row>
    <row r="23" spans="1:10" ht="36" customHeight="1" x14ac:dyDescent="0.35">
      <c r="A23" s="338"/>
      <c r="B23" s="339"/>
      <c r="C23" s="212"/>
      <c r="D23" s="344"/>
      <c r="E23" s="344"/>
      <c r="F23" s="344"/>
      <c r="G23" s="345"/>
    </row>
    <row r="24" spans="1:10" x14ac:dyDescent="0.35">
      <c r="A24" s="338"/>
      <c r="B24" s="339"/>
      <c r="C24" s="206" t="s">
        <v>212</v>
      </c>
      <c r="D24" s="217"/>
      <c r="E24" s="207"/>
      <c r="F24" s="198"/>
      <c r="G24" s="208"/>
    </row>
    <row r="25" spans="1:10" ht="48" customHeight="1" x14ac:dyDescent="0.35">
      <c r="A25" s="338"/>
      <c r="B25" s="339"/>
      <c r="C25" s="218" t="str">
        <f>IF(D25&lt;&gt;"","-","")</f>
        <v>-</v>
      </c>
      <c r="D25" s="342" t="str">
        <f>J25&amp;" : "&amp;J26</f>
        <v>Matematika : Penerapan operasi aritmatika dan konsep himpunan dalam menghitung rentang alamat IP (IP Pool) serta estimasi durasi waktu sewa (lease time) yang optimal bagi klien.</v>
      </c>
      <c r="E25" s="342"/>
      <c r="F25" s="342"/>
      <c r="G25" s="343"/>
      <c r="J25" s="192" t="str">
        <f>VLOOKUP($K$2,datasm1,6,FALSE)</f>
        <v>Matematika</v>
      </c>
    </row>
    <row r="26" spans="1:10" ht="47.25" customHeight="1" x14ac:dyDescent="0.35">
      <c r="A26" s="338"/>
      <c r="B26" s="339"/>
      <c r="C26" s="218" t="str">
        <f t="shared" ref="C26" si="1">IF(D26&lt;&gt;"","-","")</f>
        <v>-</v>
      </c>
      <c r="D26" s="342" t="str">
        <f>J27&amp;" : "&amp;J28</f>
        <v>Bahasa Inggris : Penguasaan kosa kata teknis (technical vocabulary) dan teks prosedur untuk memahami manual dokumentasi perangkat lunak server serta perintah berbasis CLI.</v>
      </c>
      <c r="E26" s="342"/>
      <c r="F26" s="342"/>
      <c r="G26" s="343"/>
      <c r="J26" s="192" t="str">
        <f>VLOOKUP($K$2,datasm1,7,FALSE)</f>
        <v>Penerapan operasi aritmatika dan konsep himpunan dalam menghitung rentang alamat IP (IP Pool) serta estimasi durasi waktu sewa (lease time) yang optimal bagi klien.</v>
      </c>
    </row>
    <row r="27" spans="1:10" ht="48" customHeight="1" x14ac:dyDescent="0.35">
      <c r="A27" s="338"/>
      <c r="B27" s="339"/>
      <c r="C27" s="178" t="str">
        <f>IF(D27&lt;&gt;"","-","")</f>
        <v>-</v>
      </c>
      <c r="D27" s="344" t="str">
        <f>J29&amp;" : "&amp;J30</f>
        <v>Bahasa Indonesia : Penulisan teks laporan hasil evaluasi yang sistematis dan efektif untuk mendokumentasikan performa serta kendala pada konfigurasi DHCP Server.</v>
      </c>
      <c r="E27" s="344"/>
      <c r="F27" s="344"/>
      <c r="G27" s="345"/>
      <c r="J27" s="192" t="str">
        <f>VLOOKUP($K$2,datasm1,8,FALSE)</f>
        <v>Bahasa Inggris</v>
      </c>
    </row>
    <row r="28" spans="1:10" ht="16.5" customHeight="1" x14ac:dyDescent="0.35">
      <c r="A28" s="338"/>
      <c r="B28" s="339"/>
      <c r="C28" s="206" t="s">
        <v>225</v>
      </c>
      <c r="D28" s="219"/>
      <c r="E28" s="207"/>
      <c r="F28" s="198"/>
      <c r="G28" s="208"/>
      <c r="J28" s="192" t="str">
        <f>VLOOKUP($K$2,datasm1,9,FALSE)</f>
        <v>Penguasaan kosa kata teknis (technical vocabulary) dan teks prosedur untuk memahami manual dokumentasi perangkat lunak server serta perintah berbasis CLI.</v>
      </c>
    </row>
    <row r="29" spans="1:10" x14ac:dyDescent="0.35">
      <c r="A29" s="338"/>
      <c r="B29" s="339"/>
      <c r="C29" s="209" t="str">
        <f>IF(D29&lt;&gt;"","-","")</f>
        <v>-</v>
      </c>
      <c r="D29" s="346" t="str">
        <f>"murid mampu "&amp;J31</f>
        <v>murid mampu Menerapkan perintah eksekusi bahasa pemrograman yang mengimplementasikan pemrograman terstruktur,</v>
      </c>
      <c r="E29" s="346"/>
      <c r="F29" s="346"/>
      <c r="G29" s="347"/>
      <c r="J29" s="192" t="str">
        <f>VLOOKUP($K$2,datasm1,10,FALSE)</f>
        <v>Bahasa Indonesia</v>
      </c>
    </row>
    <row r="30" spans="1:10" ht="24.75" customHeight="1" x14ac:dyDescent="0.35">
      <c r="A30" s="338"/>
      <c r="B30" s="339"/>
      <c r="C30" s="212"/>
      <c r="D30" s="348"/>
      <c r="E30" s="348"/>
      <c r="F30" s="348"/>
      <c r="G30" s="349"/>
      <c r="J30" s="192" t="str">
        <f>VLOOKUP($K$2,datasm1,11,FALSE)</f>
        <v>Penulisan teks laporan hasil evaluasi yang sistematis dan efektif untuk mendokumentasikan performa serta kendala pada konfigurasi DHCP Server.</v>
      </c>
    </row>
    <row r="31" spans="1:10" x14ac:dyDescent="0.35">
      <c r="A31" s="338"/>
      <c r="B31" s="339"/>
      <c r="C31" s="206" t="s">
        <v>224</v>
      </c>
      <c r="D31" s="198"/>
      <c r="E31" s="207"/>
      <c r="F31" s="198"/>
      <c r="G31" s="208"/>
      <c r="J31" s="25" t="str">
        <f>VLOOKUP($K$2,datasm1,4,FALSE)</f>
        <v>Menerapkan perintah eksekusi bahasa pemrograman yang mengimplementasikan pemrograman terstruktur,</v>
      </c>
    </row>
    <row r="32" spans="1:10" x14ac:dyDescent="0.35">
      <c r="A32" s="338"/>
      <c r="B32" s="339"/>
      <c r="C32" s="209" t="str">
        <f>IF(D32&lt;&gt;"","-","")</f>
        <v>-</v>
      </c>
      <c r="D32" s="25" t="s">
        <v>222</v>
      </c>
      <c r="E32" s="149"/>
      <c r="G32" s="211"/>
    </row>
    <row r="33" spans="1:11" x14ac:dyDescent="0.35">
      <c r="A33" s="338"/>
      <c r="B33" s="339"/>
      <c r="C33" s="212"/>
      <c r="D33" s="201"/>
      <c r="E33" s="214"/>
      <c r="F33" s="201"/>
      <c r="G33" s="215"/>
    </row>
    <row r="34" spans="1:11" x14ac:dyDescent="0.35">
      <c r="A34" s="338"/>
      <c r="B34" s="339"/>
      <c r="C34" s="194" t="s">
        <v>223</v>
      </c>
      <c r="E34" s="149"/>
      <c r="G34" s="211"/>
    </row>
    <row r="35" spans="1:11" ht="15.75" customHeight="1" x14ac:dyDescent="0.35">
      <c r="A35" s="338"/>
      <c r="B35" s="339"/>
      <c r="C35" s="218" t="str">
        <f>IF(D35&lt;&gt;"","-","")</f>
        <v>-</v>
      </c>
      <c r="D35" s="350" t="str">
        <f>J35</f>
        <v>Laboratorium Komputer Sekolah</v>
      </c>
      <c r="E35" s="350"/>
      <c r="F35" s="350"/>
      <c r="G35" s="351"/>
      <c r="J35" s="25" t="str">
        <f>VLOOKUP($K$2,datasm1,12,FALSE)</f>
        <v>Laboratorium Komputer Sekolah</v>
      </c>
    </row>
    <row r="36" spans="1:11" ht="15.75" customHeight="1" x14ac:dyDescent="0.35">
      <c r="A36" s="338"/>
      <c r="B36" s="339"/>
      <c r="C36" s="212"/>
      <c r="D36" s="352"/>
      <c r="E36" s="352"/>
      <c r="F36" s="352"/>
      <c r="G36" s="353"/>
    </row>
    <row r="37" spans="1:11" x14ac:dyDescent="0.35">
      <c r="A37" s="338"/>
      <c r="B37" s="339"/>
      <c r="C37" s="206" t="s">
        <v>228</v>
      </c>
      <c r="D37" s="198"/>
      <c r="E37" s="207"/>
      <c r="F37" s="198"/>
      <c r="G37" s="208"/>
    </row>
    <row r="38" spans="1:11" ht="15.75" customHeight="1" x14ac:dyDescent="0.35">
      <c r="A38" s="338"/>
      <c r="B38" s="339"/>
      <c r="C38" s="218" t="s">
        <v>150</v>
      </c>
      <c r="D38" s="354" t="s">
        <v>229</v>
      </c>
      <c r="E38" s="354"/>
      <c r="F38" s="354"/>
      <c r="G38" s="355"/>
    </row>
    <row r="39" spans="1:11" ht="15.75" customHeight="1" x14ac:dyDescent="0.35">
      <c r="A39" s="338"/>
      <c r="B39" s="339"/>
      <c r="C39" s="218"/>
      <c r="D39" s="354"/>
      <c r="E39" s="354"/>
      <c r="F39" s="354"/>
      <c r="G39" s="355"/>
    </row>
    <row r="40" spans="1:11" ht="32.25" customHeight="1" x14ac:dyDescent="0.35">
      <c r="A40" s="338"/>
      <c r="B40" s="339"/>
      <c r="C40" s="218" t="s">
        <v>150</v>
      </c>
      <c r="D40" s="354" t="s">
        <v>230</v>
      </c>
      <c r="E40" s="354"/>
      <c r="F40" s="354"/>
      <c r="G40" s="355"/>
    </row>
    <row r="41" spans="1:11" ht="15.75" customHeight="1" x14ac:dyDescent="0.35">
      <c r="A41" s="338"/>
      <c r="B41" s="339"/>
      <c r="C41" s="212"/>
      <c r="D41" s="196"/>
      <c r="E41" s="196"/>
      <c r="F41" s="196"/>
      <c r="G41" s="197"/>
    </row>
    <row r="42" spans="1:11" ht="15.75" customHeight="1" x14ac:dyDescent="0.35">
      <c r="A42" s="338"/>
      <c r="B42" s="339"/>
      <c r="C42" s="194" t="s">
        <v>231</v>
      </c>
      <c r="D42" s="193"/>
      <c r="E42" s="193"/>
      <c r="F42" s="193"/>
      <c r="G42" s="195"/>
    </row>
    <row r="43" spans="1:11" ht="15.75" customHeight="1" x14ac:dyDescent="0.35">
      <c r="A43" s="338"/>
      <c r="B43" s="339"/>
      <c r="C43" s="209" t="s">
        <v>150</v>
      </c>
      <c r="D43" s="25" t="s">
        <v>233</v>
      </c>
      <c r="E43" s="193"/>
      <c r="F43" s="193"/>
      <c r="G43" s="195"/>
    </row>
    <row r="44" spans="1:11" ht="15.75" customHeight="1" x14ac:dyDescent="0.35">
      <c r="A44" s="338"/>
      <c r="B44" s="339"/>
      <c r="C44" s="209" t="s">
        <v>150</v>
      </c>
      <c r="D44" s="25" t="s">
        <v>234</v>
      </c>
      <c r="E44" s="193"/>
      <c r="F44" s="193"/>
      <c r="G44" s="195"/>
    </row>
    <row r="45" spans="1:11" ht="15.75" customHeight="1" x14ac:dyDescent="0.35">
      <c r="A45" s="340"/>
      <c r="B45" s="341"/>
      <c r="C45" s="212" t="s">
        <v>150</v>
      </c>
      <c r="D45" s="201" t="s">
        <v>232</v>
      </c>
      <c r="E45" s="196"/>
      <c r="F45" s="196"/>
      <c r="G45" s="197"/>
    </row>
    <row r="46" spans="1:11" ht="15.75" customHeight="1" x14ac:dyDescent="0.35">
      <c r="D46" s="193"/>
      <c r="E46" s="193"/>
      <c r="F46" s="193"/>
      <c r="G46" s="193"/>
    </row>
    <row r="47" spans="1:11" ht="22.5" customHeight="1" x14ac:dyDescent="0.35">
      <c r="A47" s="356" t="s">
        <v>236</v>
      </c>
      <c r="B47" s="357"/>
      <c r="C47" s="357"/>
      <c r="D47" s="357"/>
      <c r="E47" s="357"/>
      <c r="F47" s="357"/>
      <c r="G47" s="358"/>
      <c r="K47" s="203"/>
    </row>
    <row r="48" spans="1:11" x14ac:dyDescent="0.35">
      <c r="A48" s="336" t="str">
        <f>F9</f>
        <v>93 Jam Pelajaran x 45 Menit</v>
      </c>
      <c r="B48" s="337"/>
      <c r="C48" s="328" t="s">
        <v>237</v>
      </c>
      <c r="D48" s="329"/>
      <c r="E48" s="329"/>
      <c r="F48" s="329"/>
      <c r="G48" s="330"/>
      <c r="K48" s="203"/>
    </row>
    <row r="49" spans="1:16" ht="18.75" customHeight="1" x14ac:dyDescent="0.35">
      <c r="A49" s="338"/>
      <c r="B49" s="339"/>
      <c r="C49" s="220" t="s">
        <v>109</v>
      </c>
      <c r="D49" s="331" t="s">
        <v>331</v>
      </c>
      <c r="E49" s="331"/>
      <c r="F49" s="331"/>
      <c r="G49" s="332"/>
      <c r="K49" s="203"/>
    </row>
    <row r="50" spans="1:16" ht="37.5" customHeight="1" x14ac:dyDescent="0.35">
      <c r="A50" s="338"/>
      <c r="B50" s="339"/>
      <c r="C50" s="220" t="s">
        <v>111</v>
      </c>
      <c r="D50" s="331" t="str">
        <f>"murid mengerjakan asesmen diagnostik untuk mengukur pengetahuan dasar mereka tentang "&amp;J50</f>
        <v>murid mengerjakan asesmen diagnostik untuk mengukur pengetahuan dasar mereka tentang DHCP Server</v>
      </c>
      <c r="E50" s="331"/>
      <c r="F50" s="331"/>
      <c r="G50" s="332"/>
      <c r="J50" s="25" t="str">
        <f>VLOOKUP($K$2,datasm1,16,FALSE)</f>
        <v>DHCP Server</v>
      </c>
      <c r="K50" s="203"/>
    </row>
    <row r="51" spans="1:16" ht="32.25" customHeight="1" x14ac:dyDescent="0.35">
      <c r="A51" s="338"/>
      <c r="B51" s="339"/>
      <c r="C51" s="177" t="s">
        <v>112</v>
      </c>
      <c r="D51" s="331" t="s">
        <v>332</v>
      </c>
      <c r="E51" s="331"/>
      <c r="F51" s="331"/>
      <c r="G51" s="332"/>
      <c r="K51" s="203"/>
    </row>
    <row r="52" spans="1:16" ht="20.25" customHeight="1" x14ac:dyDescent="0.35">
      <c r="A52" s="338"/>
      <c r="B52" s="339"/>
      <c r="C52" s="177" t="s">
        <v>114</v>
      </c>
      <c r="D52" s="331" t="s">
        <v>238</v>
      </c>
      <c r="E52" s="331"/>
      <c r="F52" s="331"/>
      <c r="G52" s="332"/>
      <c r="K52" s="203"/>
    </row>
    <row r="53" spans="1:16" ht="57" customHeight="1" x14ac:dyDescent="0.35">
      <c r="A53" s="338"/>
      <c r="B53" s="339"/>
      <c r="C53" s="177" t="s">
        <v>150</v>
      </c>
      <c r="D53" s="331" t="str">
        <f>J55</f>
        <v>"Bayangkan jika kalian adalah admin di sebuah kampus dengan 1.000 mahasiswa; apakah kalian sanggup mendatangi setiap laptop mahasiswa satu per satu hanya untuk mengetikkan alamat IP secara manual agar mereka bisa internetan?"</v>
      </c>
      <c r="E53" s="331"/>
      <c r="F53" s="331"/>
      <c r="G53" s="332"/>
      <c r="K53" s="203"/>
    </row>
    <row r="54" spans="1:16" ht="36" customHeight="1" x14ac:dyDescent="0.35">
      <c r="A54" s="338"/>
      <c r="B54" s="339"/>
      <c r="C54" s="177">
        <v>5</v>
      </c>
      <c r="D54" s="331" t="s">
        <v>333</v>
      </c>
      <c r="E54" s="331"/>
      <c r="F54" s="331"/>
      <c r="G54" s="332"/>
      <c r="K54" s="203"/>
    </row>
    <row r="55" spans="1:16" ht="31.5" customHeight="1" x14ac:dyDescent="0.35">
      <c r="A55" s="338"/>
      <c r="B55" s="339"/>
      <c r="C55" s="177" t="s">
        <v>117</v>
      </c>
      <c r="D55" s="331" t="str">
        <f>"Guru menanggapi jawaban murid dan mengaitkannya dengan materi pembelajaran "&amp;J57</f>
        <v>Guru menanggapi jawaban murid dan mengaitkannya dengan materi pembelajaran DHCP Server</v>
      </c>
      <c r="E55" s="331"/>
      <c r="F55" s="331"/>
      <c r="G55" s="332"/>
      <c r="J55" s="25" t="str">
        <f>VLOOKUP($K$2,datasm1,13,FALSE)</f>
        <v>"Bayangkan jika kalian adalah admin di sebuah kampus dengan 1.000 mahasiswa; apakah kalian sanggup mendatangi setiap laptop mahasiswa satu per satu hanya untuk mengetikkan alamat IP secara manual agar mereka bisa internetan?"</v>
      </c>
      <c r="K55" s="203"/>
    </row>
    <row r="56" spans="1:16" ht="34.5" customHeight="1" x14ac:dyDescent="0.35">
      <c r="A56" s="338"/>
      <c r="B56" s="339"/>
      <c r="C56" s="177" t="s">
        <v>119</v>
      </c>
      <c r="D56" s="331" t="s">
        <v>240</v>
      </c>
      <c r="E56" s="331"/>
      <c r="F56" s="331"/>
      <c r="G56" s="332"/>
      <c r="K56" s="203"/>
    </row>
    <row r="57" spans="1:16" ht="48.75" customHeight="1" x14ac:dyDescent="0.35">
      <c r="A57" s="338"/>
      <c r="B57" s="339"/>
      <c r="C57" s="177" t="s">
        <v>120</v>
      </c>
      <c r="D57" s="331" t="str">
        <f>"Guru menayangkan video atau animasi tentang "&amp;J57&amp;" dalam kehidupan sehari-hari."</f>
        <v>Guru menayangkan video atau animasi tentang DHCP Server dalam kehidupan sehari-hari.</v>
      </c>
      <c r="E57" s="331"/>
      <c r="F57" s="331"/>
      <c r="G57" s="332"/>
      <c r="J57" s="25" t="str">
        <f>VLOOKUP($K$2,datasm1,16,FALSE)</f>
        <v>DHCP Server</v>
      </c>
      <c r="K57" s="203"/>
    </row>
    <row r="58" spans="1:16" x14ac:dyDescent="0.35">
      <c r="A58" s="338"/>
      <c r="B58" s="339"/>
      <c r="C58" s="359" t="s">
        <v>241</v>
      </c>
      <c r="D58" s="360"/>
      <c r="E58" s="360"/>
      <c r="F58" s="360"/>
      <c r="G58" s="361"/>
      <c r="K58" s="203"/>
    </row>
    <row r="59" spans="1:16" x14ac:dyDescent="0.35">
      <c r="A59" s="338"/>
      <c r="B59" s="339"/>
      <c r="C59" s="359" t="s">
        <v>242</v>
      </c>
      <c r="D59" s="360"/>
      <c r="E59" s="360"/>
      <c r="F59" s="360"/>
      <c r="G59" s="361"/>
      <c r="K59" s="203"/>
    </row>
    <row r="60" spans="1:16" ht="34.5" customHeight="1" x14ac:dyDescent="0.35">
      <c r="A60" s="338"/>
      <c r="B60" s="339"/>
      <c r="C60" s="177" t="s">
        <v>199</v>
      </c>
      <c r="D60" s="331" t="str">
        <f>"Guru akan menjelaskan materi tentang "&amp;J60</f>
        <v>Guru akan menjelaskan materi tentang DHCP Server</v>
      </c>
      <c r="E60" s="331"/>
      <c r="F60" s="331"/>
      <c r="G60" s="332"/>
      <c r="J60" s="25" t="str">
        <f>VLOOKUP($K$2,datasm1,16,FALSE)</f>
        <v>DHCP Server</v>
      </c>
      <c r="K60" s="203"/>
    </row>
    <row r="61" spans="1:16" ht="43.5" customHeight="1" x14ac:dyDescent="0.35">
      <c r="A61" s="338"/>
      <c r="B61" s="339"/>
      <c r="C61" s="177" t="s">
        <v>195</v>
      </c>
      <c r="D61" s="331" t="str">
        <f>"murid akan diberi waktu untuk membaca literatur mengenai "&amp;J61</f>
        <v>murid akan diberi waktu untuk membaca literatur mengenai DHCP Server</v>
      </c>
      <c r="E61" s="331"/>
      <c r="F61" s="331"/>
      <c r="G61" s="332"/>
      <c r="J61" s="25" t="str">
        <f>VLOOKUP($K$2,datasm1,16,FALSE)</f>
        <v>DHCP Server</v>
      </c>
      <c r="K61" s="203"/>
    </row>
    <row r="62" spans="1:16" ht="21" customHeight="1" x14ac:dyDescent="0.35">
      <c r="A62" s="338"/>
      <c r="B62" s="339"/>
      <c r="C62" s="177" t="s">
        <v>196</v>
      </c>
      <c r="D62" s="331" t="s">
        <v>334</v>
      </c>
      <c r="E62" s="331"/>
      <c r="F62" s="331"/>
      <c r="G62" s="332"/>
      <c r="K62" s="203"/>
    </row>
    <row r="63" spans="1:16" ht="34.5" customHeight="1" x14ac:dyDescent="0.35">
      <c r="A63" s="338"/>
      <c r="B63" s="339"/>
      <c r="C63" s="177" t="s">
        <v>197</v>
      </c>
      <c r="D63" s="331" t="s">
        <v>243</v>
      </c>
      <c r="E63" s="331"/>
      <c r="F63" s="331"/>
      <c r="G63" s="332"/>
      <c r="K63" s="221"/>
      <c r="L63" s="222"/>
      <c r="M63" s="222"/>
      <c r="N63" s="222"/>
      <c r="O63" s="222"/>
      <c r="P63" s="222"/>
    </row>
    <row r="64" spans="1:16" ht="36" customHeight="1" x14ac:dyDescent="0.35">
      <c r="A64" s="338"/>
      <c r="B64" s="339"/>
      <c r="C64" s="177" t="s">
        <v>198</v>
      </c>
      <c r="D64" s="331" t="s">
        <v>244</v>
      </c>
      <c r="E64" s="331"/>
      <c r="F64" s="331"/>
      <c r="G64" s="332"/>
      <c r="K64" s="221"/>
      <c r="L64" s="222"/>
      <c r="M64" s="222"/>
      <c r="N64" s="222"/>
      <c r="O64" s="222"/>
      <c r="P64" s="222"/>
    </row>
    <row r="65" spans="1:16" ht="33.75" customHeight="1" x14ac:dyDescent="0.35">
      <c r="A65" s="338"/>
      <c r="B65" s="339"/>
      <c r="C65" s="177" t="s">
        <v>200</v>
      </c>
      <c r="D65" s="331" t="s">
        <v>245</v>
      </c>
      <c r="E65" s="331"/>
      <c r="F65" s="331"/>
      <c r="G65" s="332"/>
      <c r="K65" s="221"/>
      <c r="L65" s="222"/>
      <c r="M65" s="222"/>
      <c r="N65" s="222"/>
      <c r="O65" s="222"/>
      <c r="P65" s="222"/>
    </row>
    <row r="66" spans="1:16" x14ac:dyDescent="0.35">
      <c r="A66" s="338"/>
      <c r="B66" s="339"/>
      <c r="C66" s="328" t="s">
        <v>246</v>
      </c>
      <c r="D66" s="329"/>
      <c r="E66" s="329"/>
      <c r="F66" s="329"/>
      <c r="G66" s="330"/>
      <c r="K66" s="221"/>
      <c r="L66" s="222"/>
      <c r="M66" s="222"/>
      <c r="N66" s="222"/>
      <c r="O66" s="222"/>
      <c r="P66" s="222"/>
    </row>
    <row r="67" spans="1:16" ht="81.75" customHeight="1" x14ac:dyDescent="0.35">
      <c r="A67" s="338"/>
      <c r="B67" s="339"/>
      <c r="C67" s="199">
        <v>15</v>
      </c>
      <c r="D67" s="331" t="str">
        <f>"murid secara berkelompok akan mengamati sebuah studi kasus, seperti "&amp;J67</f>
        <v>murid secara berkelompok akan mengamati sebuah studi kasus, seperti Sebuah kafe populer mengalami masalah di mana pelanggan baru tidak bisa terhubung ke Wi-Fi karena alamat IP yang tersedia habis akibat pengaturan waktu sewa (lease time) yang terlalu lama bagi pengguna yang sudah pulang.</v>
      </c>
      <c r="E67" s="331"/>
      <c r="F67" s="331"/>
      <c r="G67" s="332"/>
      <c r="J67" s="25" t="str">
        <f>VLOOKUP($K$2,datasm1,14,FALSE)</f>
        <v>Sebuah kafe populer mengalami masalah di mana pelanggan baru tidak bisa terhubung ke Wi-Fi karena alamat IP yang tersedia habis akibat pengaturan waktu sewa (lease time) yang terlalu lama bagi pengguna yang sudah pulang.</v>
      </c>
      <c r="K67" s="221"/>
      <c r="L67" s="222"/>
      <c r="M67" s="222"/>
      <c r="N67" s="222"/>
      <c r="O67" s="222"/>
      <c r="P67" s="222"/>
    </row>
    <row r="68" spans="1:16" ht="72.75" customHeight="1" x14ac:dyDescent="0.35">
      <c r="A68" s="338"/>
      <c r="B68" s="339"/>
      <c r="C68" s="199">
        <v>16</v>
      </c>
      <c r="D68" s="331" t="str">
        <f>"Berdasarkan hasil pengamatan dan diskusi, setiap kelompok akan menganalisis dan menyimpulkan hasil studi kasus. murid akan berkreasi untuk menentukan bagaimana data dari studi kasus itu bisa diorganisasi secara logis dan efisien dalam "&amp;J71</f>
        <v>Berdasarkan hasil pengamatan dan diskusi, setiap kelompok akan menganalisis dan menyimpulkan hasil studi kasus. murid akan berkreasi untuk menentukan bagaimana data dari studi kasus itu bisa diorganisasi secara logis dan efisien dalam DHCP Server</v>
      </c>
      <c r="E68" s="331"/>
      <c r="F68" s="331"/>
      <c r="G68" s="332"/>
      <c r="K68" s="221"/>
      <c r="L68" s="222"/>
      <c r="M68" s="222"/>
      <c r="N68" s="222"/>
      <c r="O68" s="222"/>
      <c r="P68" s="222"/>
    </row>
    <row r="69" spans="1:16" ht="18.75" customHeight="1" x14ac:dyDescent="0.35">
      <c r="A69" s="338"/>
      <c r="B69" s="339"/>
      <c r="C69" s="359" t="s">
        <v>248</v>
      </c>
      <c r="D69" s="360"/>
      <c r="E69" s="360"/>
      <c r="F69" s="360"/>
      <c r="G69" s="361"/>
      <c r="K69" s="221"/>
      <c r="L69" s="222"/>
      <c r="M69" s="222"/>
      <c r="N69" s="222"/>
      <c r="O69" s="222"/>
      <c r="P69" s="222"/>
    </row>
    <row r="70" spans="1:16" ht="19.5" customHeight="1" x14ac:dyDescent="0.35">
      <c r="A70" s="338"/>
      <c r="B70" s="339"/>
      <c r="C70" s="199">
        <v>17</v>
      </c>
      <c r="D70" s="364" t="s">
        <v>249</v>
      </c>
      <c r="E70" s="364"/>
      <c r="F70" s="364"/>
      <c r="G70" s="365"/>
      <c r="K70" s="221"/>
      <c r="L70" s="222"/>
      <c r="M70" s="222"/>
      <c r="N70" s="222"/>
      <c r="O70" s="222"/>
      <c r="P70" s="222"/>
    </row>
    <row r="71" spans="1:16" ht="33" customHeight="1" x14ac:dyDescent="0.35">
      <c r="A71" s="338"/>
      <c r="B71" s="339"/>
      <c r="C71" s="200" t="s">
        <v>150</v>
      </c>
      <c r="D71" s="362" t="str">
        <f>"murid membuat catatan refleksi tentang hasil pembelajaran, khususnya mengenai "&amp;J71</f>
        <v>murid membuat catatan refleksi tentang hasil pembelajaran, khususnya mengenai DHCP Server</v>
      </c>
      <c r="E71" s="362"/>
      <c r="F71" s="362"/>
      <c r="G71" s="363"/>
      <c r="J71" s="25" t="str">
        <f>VLOOKUP($K$2,datasm1,16,FALSE)</f>
        <v>DHCP Server</v>
      </c>
      <c r="K71" s="221"/>
      <c r="L71" s="222"/>
      <c r="M71" s="222"/>
      <c r="N71" s="222"/>
      <c r="O71" s="222"/>
      <c r="P71" s="222"/>
    </row>
    <row r="72" spans="1:16" ht="36.75" customHeight="1" x14ac:dyDescent="0.35">
      <c r="A72" s="338"/>
      <c r="B72" s="339"/>
      <c r="C72" s="200" t="s">
        <v>150</v>
      </c>
      <c r="D72" s="362" t="s">
        <v>335</v>
      </c>
      <c r="E72" s="362"/>
      <c r="F72" s="362"/>
      <c r="G72" s="363"/>
      <c r="K72" s="221"/>
      <c r="L72" s="222"/>
      <c r="M72" s="222"/>
      <c r="N72" s="222"/>
      <c r="O72" s="222"/>
      <c r="P72" s="222"/>
    </row>
    <row r="73" spans="1:16" ht="19.5" customHeight="1" x14ac:dyDescent="0.35">
      <c r="A73" s="338"/>
      <c r="B73" s="339"/>
      <c r="C73" s="199">
        <v>18</v>
      </c>
      <c r="D73" s="364" t="s">
        <v>250</v>
      </c>
      <c r="E73" s="364"/>
      <c r="F73" s="364"/>
      <c r="G73" s="365"/>
      <c r="K73" s="221"/>
      <c r="L73" s="222"/>
      <c r="M73" s="222"/>
      <c r="N73" s="222"/>
      <c r="O73" s="222"/>
      <c r="P73" s="222"/>
    </row>
    <row r="74" spans="1:16" ht="36" customHeight="1" x14ac:dyDescent="0.35">
      <c r="A74" s="338"/>
      <c r="B74" s="339"/>
      <c r="C74" s="200" t="s">
        <v>150</v>
      </c>
      <c r="D74" s="362" t="s">
        <v>336</v>
      </c>
      <c r="E74" s="362"/>
      <c r="F74" s="362"/>
      <c r="G74" s="363"/>
      <c r="K74" s="221"/>
      <c r="L74" s="222"/>
      <c r="M74" s="222"/>
      <c r="N74" s="222"/>
      <c r="O74" s="222"/>
      <c r="P74" s="222"/>
    </row>
    <row r="75" spans="1:16" ht="37.5" customHeight="1" x14ac:dyDescent="0.35">
      <c r="A75" s="338"/>
      <c r="B75" s="339"/>
      <c r="C75" s="200" t="s">
        <v>150</v>
      </c>
      <c r="D75" s="362" t="s">
        <v>337</v>
      </c>
      <c r="E75" s="362"/>
      <c r="F75" s="362"/>
      <c r="G75" s="363"/>
      <c r="K75" s="221"/>
      <c r="L75" s="222"/>
      <c r="M75" s="222"/>
      <c r="N75" s="222"/>
      <c r="O75" s="222"/>
      <c r="P75" s="222"/>
    </row>
    <row r="76" spans="1:16" x14ac:dyDescent="0.35">
      <c r="A76" s="338"/>
      <c r="B76" s="339"/>
      <c r="C76" s="371" t="s">
        <v>253</v>
      </c>
      <c r="D76" s="372"/>
      <c r="E76" s="372"/>
      <c r="F76" s="372"/>
      <c r="G76" s="373"/>
      <c r="K76" s="221"/>
      <c r="L76" s="222"/>
      <c r="M76" s="222"/>
      <c r="N76" s="222"/>
      <c r="O76" s="222"/>
      <c r="P76" s="222"/>
    </row>
    <row r="77" spans="1:16" ht="37.5" customHeight="1" x14ac:dyDescent="0.35">
      <c r="A77" s="338"/>
      <c r="B77" s="339"/>
      <c r="C77" s="177">
        <v>19</v>
      </c>
      <c r="D77" s="331" t="s">
        <v>251</v>
      </c>
      <c r="E77" s="331"/>
      <c r="F77" s="331"/>
      <c r="G77" s="332"/>
      <c r="K77" s="222"/>
      <c r="L77" s="222"/>
      <c r="M77" s="222"/>
      <c r="N77" s="222"/>
      <c r="O77" s="222"/>
      <c r="P77" s="222"/>
    </row>
    <row r="78" spans="1:16" ht="33" customHeight="1" x14ac:dyDescent="0.35">
      <c r="A78" s="338"/>
      <c r="B78" s="339"/>
      <c r="C78" s="177">
        <v>20</v>
      </c>
      <c r="D78" s="331" t="s">
        <v>252</v>
      </c>
      <c r="E78" s="331"/>
      <c r="F78" s="331"/>
      <c r="G78" s="332"/>
      <c r="K78" s="222"/>
      <c r="L78" s="222"/>
      <c r="M78" s="222"/>
      <c r="N78" s="222"/>
      <c r="O78" s="222"/>
      <c r="P78" s="222"/>
    </row>
    <row r="79" spans="1:16" ht="34.5" customHeight="1" x14ac:dyDescent="0.35">
      <c r="A79" s="340"/>
      <c r="B79" s="341"/>
      <c r="C79" s="177">
        <v>21</v>
      </c>
      <c r="D79" s="331" t="s">
        <v>194</v>
      </c>
      <c r="E79" s="331"/>
      <c r="F79" s="331"/>
      <c r="G79" s="332"/>
      <c r="K79" s="222"/>
      <c r="L79" s="222"/>
      <c r="M79" s="222"/>
      <c r="N79" s="222"/>
      <c r="O79" s="222"/>
      <c r="P79" s="222"/>
    </row>
    <row r="80" spans="1:16" ht="15.75" customHeight="1" x14ac:dyDescent="0.35">
      <c r="M80" s="222"/>
    </row>
    <row r="81" spans="1:7" ht="30.75" customHeight="1" x14ac:dyDescent="0.35">
      <c r="A81" s="366" t="s">
        <v>260</v>
      </c>
      <c r="B81" s="367"/>
      <c r="C81" s="368" t="s">
        <v>254</v>
      </c>
      <c r="D81" s="369"/>
      <c r="E81" s="228"/>
      <c r="F81" s="363" t="s">
        <v>257</v>
      </c>
      <c r="G81" s="370"/>
    </row>
    <row r="82" spans="1:7" ht="30.75" customHeight="1" x14ac:dyDescent="0.35">
      <c r="A82" s="367"/>
      <c r="B82" s="367"/>
      <c r="C82" s="368" t="s">
        <v>256</v>
      </c>
      <c r="D82" s="369"/>
      <c r="E82" s="228"/>
      <c r="F82" s="363" t="s">
        <v>258</v>
      </c>
      <c r="G82" s="370"/>
    </row>
    <row r="83" spans="1:7" ht="30.75" customHeight="1" x14ac:dyDescent="0.35">
      <c r="A83" s="367"/>
      <c r="B83" s="367"/>
      <c r="C83" s="368" t="s">
        <v>255</v>
      </c>
      <c r="D83" s="369"/>
      <c r="E83" s="228"/>
      <c r="F83" s="363" t="s">
        <v>259</v>
      </c>
      <c r="G83" s="370"/>
    </row>
    <row r="87" spans="1:7" x14ac:dyDescent="0.35">
      <c r="B87" s="25" t="s">
        <v>153</v>
      </c>
      <c r="F87" s="25" t="str">
        <f>DATA!C6&amp;", "&amp;DATA!C17</f>
        <v>Narmada, 13 Juli 2026</v>
      </c>
    </row>
    <row r="88" spans="1:7" x14ac:dyDescent="0.35">
      <c r="B88" s="25" t="str">
        <f>IF(DATA!C16&lt;&gt;"",DATA!C16&amp;" ","")&amp;"Kepala "&amp;DATA!C5</f>
        <v>Kepala SMKN 1 Narmada</v>
      </c>
      <c r="F88" s="25" t="s">
        <v>49</v>
      </c>
    </row>
    <row r="93" spans="1:7" x14ac:dyDescent="0.35">
      <c r="B93" s="223" t="str">
        <f>DATA!C14</f>
        <v>Ridhan Hadi, S.Pd., M.Pd.</v>
      </c>
      <c r="F93" s="223" t="str">
        <f>DATA!C12</f>
        <v>Candra Rusmana</v>
      </c>
    </row>
    <row r="94" spans="1:7" x14ac:dyDescent="0.35">
      <c r="B94" s="25" t="str">
        <f>"NIP. "&amp;DATA!C15</f>
        <v>NIP. 19830603 201001 1 016</v>
      </c>
      <c r="F94" s="25" t="str">
        <f>"NIP. "&amp;DATA!C13</f>
        <v>NIP. 199001022023211000</v>
      </c>
    </row>
    <row r="97" spans="14:14" x14ac:dyDescent="0.35">
      <c r="N97" s="25" t="s">
        <v>154</v>
      </c>
    </row>
  </sheetData>
  <sheetProtection selectLockedCells="1" autoFilter="0"/>
  <mergeCells count="55">
    <mergeCell ref="D73:G73"/>
    <mergeCell ref="A81:B83"/>
    <mergeCell ref="C81:D81"/>
    <mergeCell ref="F81:G81"/>
    <mergeCell ref="C82:D82"/>
    <mergeCell ref="F82:G82"/>
    <mergeCell ref="C83:D83"/>
    <mergeCell ref="F83:G83"/>
    <mergeCell ref="D75:G75"/>
    <mergeCell ref="C76:G76"/>
    <mergeCell ref="D77:G77"/>
    <mergeCell ref="D78:G78"/>
    <mergeCell ref="D79:G79"/>
    <mergeCell ref="D68:G68"/>
    <mergeCell ref="C69:G69"/>
    <mergeCell ref="D70:G70"/>
    <mergeCell ref="D71:G71"/>
    <mergeCell ref="D72:G72"/>
    <mergeCell ref="D63:G63"/>
    <mergeCell ref="D64:G64"/>
    <mergeCell ref="D65:G65"/>
    <mergeCell ref="C66:G66"/>
    <mergeCell ref="D67:G67"/>
    <mergeCell ref="D40:G40"/>
    <mergeCell ref="A47:G47"/>
    <mergeCell ref="D62:G62"/>
    <mergeCell ref="D51:G51"/>
    <mergeCell ref="D52:G52"/>
    <mergeCell ref="D53:G53"/>
    <mergeCell ref="D54:G54"/>
    <mergeCell ref="D55:G55"/>
    <mergeCell ref="D56:G56"/>
    <mergeCell ref="D57:G57"/>
    <mergeCell ref="C58:G58"/>
    <mergeCell ref="C59:G59"/>
    <mergeCell ref="D60:G60"/>
    <mergeCell ref="D61:G61"/>
    <mergeCell ref="A48:B79"/>
    <mergeCell ref="D74:G74"/>
    <mergeCell ref="C48:G48"/>
    <mergeCell ref="D49:G49"/>
    <mergeCell ref="D50:G50"/>
    <mergeCell ref="K1:Q1"/>
    <mergeCell ref="A2:G2"/>
    <mergeCell ref="A3:G3"/>
    <mergeCell ref="F8:G8"/>
    <mergeCell ref="A12:B17"/>
    <mergeCell ref="A19:B45"/>
    <mergeCell ref="D20:G23"/>
    <mergeCell ref="D25:G25"/>
    <mergeCell ref="D26:G26"/>
    <mergeCell ref="D27:G27"/>
    <mergeCell ref="D29:G30"/>
    <mergeCell ref="D35:G36"/>
    <mergeCell ref="D38:G39"/>
  </mergeCells>
  <pageMargins left="0.7" right="0.7" top="0.75" bottom="0.75" header="0.3" footer="0.3"/>
  <pageSetup paperSize="9" orientation="portrait" r:id="rId1"/>
  <rowBreaks count="2" manualBreakCount="2">
    <brk id="30" max="16383" man="1"/>
    <brk id="8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740C4-2FF4-4168-8475-E34FF900B027}">
  <dimension ref="A1:Q97"/>
  <sheetViews>
    <sheetView zoomScaleNormal="100" workbookViewId="0">
      <selection activeCell="I1" sqref="I1"/>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38.54296875" style="25" hidden="1" customWidth="1"/>
    <col min="11" max="17" width="9.1796875" style="25" customWidth="1"/>
    <col min="18" max="16384" width="9.1796875" style="25"/>
  </cols>
  <sheetData>
    <row r="1" spans="1:17" ht="73.5" customHeight="1" x14ac:dyDescent="0.35">
      <c r="H1" s="149" t="s">
        <v>176</v>
      </c>
      <c r="I1" s="202">
        <v>1</v>
      </c>
      <c r="K1" s="333" t="s">
        <v>268</v>
      </c>
      <c r="L1" s="333"/>
      <c r="M1" s="333"/>
      <c r="N1" s="333"/>
      <c r="O1" s="333"/>
      <c r="P1" s="333"/>
      <c r="Q1" s="333"/>
    </row>
    <row r="2" spans="1:17" x14ac:dyDescent="0.35">
      <c r="A2" s="334" t="s">
        <v>210</v>
      </c>
      <c r="B2" s="334"/>
      <c r="C2" s="334"/>
      <c r="D2" s="334"/>
      <c r="E2" s="334"/>
      <c r="F2" s="334"/>
      <c r="G2" s="334"/>
      <c r="K2" s="203" t="str">
        <f>I1&amp;"a"</f>
        <v>1a</v>
      </c>
    </row>
    <row r="3" spans="1:17" x14ac:dyDescent="0.35">
      <c r="A3" s="334" t="s">
        <v>211</v>
      </c>
      <c r="B3" s="334"/>
      <c r="C3" s="334"/>
      <c r="D3" s="334"/>
      <c r="E3" s="334"/>
      <c r="F3" s="334"/>
      <c r="G3" s="334"/>
      <c r="K3" s="203" t="str">
        <f>I1&amp;"b"</f>
        <v>1b</v>
      </c>
    </row>
    <row r="4" spans="1:17" x14ac:dyDescent="0.35">
      <c r="K4" s="142"/>
    </row>
    <row r="5" spans="1:17" x14ac:dyDescent="0.35">
      <c r="C5" s="25" t="s">
        <v>54</v>
      </c>
      <c r="E5" s="149" t="s">
        <v>86</v>
      </c>
      <c r="F5" s="25" t="str">
        <f>DATA!C5</f>
        <v>SMKN 1 Narmada</v>
      </c>
    </row>
    <row r="6" spans="1:17" x14ac:dyDescent="0.35">
      <c r="C6" s="25" t="s">
        <v>53</v>
      </c>
      <c r="E6" s="149" t="s">
        <v>86</v>
      </c>
      <c r="F6" s="25" t="str">
        <f>DATA!C10</f>
        <v>Kometensi Keahlian Rekayasa Perangkat Lunak</v>
      </c>
    </row>
    <row r="7" spans="1:17" x14ac:dyDescent="0.35">
      <c r="C7" s="25" t="s">
        <v>151</v>
      </c>
      <c r="E7" s="149" t="s">
        <v>86</v>
      </c>
      <c r="F7" s="25" t="str">
        <f>DATA!C11</f>
        <v>XI RPL</v>
      </c>
    </row>
    <row r="8" spans="1:17" ht="45" customHeight="1" x14ac:dyDescent="0.35">
      <c r="C8" s="204" t="s">
        <v>152</v>
      </c>
      <c r="E8" s="205" t="s">
        <v>86</v>
      </c>
      <c r="F8" s="335" t="str">
        <f>VLOOKUP($K$2,datasm2,16,FALSE)</f>
        <v>Mail Server</v>
      </c>
      <c r="G8" s="335"/>
    </row>
    <row r="9" spans="1:17" x14ac:dyDescent="0.35">
      <c r="C9" s="25" t="s">
        <v>58</v>
      </c>
      <c r="E9" s="149" t="s">
        <v>86</v>
      </c>
      <c r="F9" s="25" t="str">
        <f>VLOOKUP($K$2,datasm2,18,FALSE)&amp;" Jam Pelajaran x "&amp;DATA!C20&amp; " Menit"</f>
        <v>111 Jam Pelajaran x 45 Menit</v>
      </c>
    </row>
    <row r="10" spans="1:17" x14ac:dyDescent="0.35">
      <c r="E10" s="149"/>
      <c r="F10" s="25" t="str">
        <f>VLOOKUP($K$2,datasm2,19,FALSE)&amp;" X Pertemuan"</f>
        <v>16 X Pertemuan</v>
      </c>
    </row>
    <row r="11" spans="1:17" x14ac:dyDescent="0.35">
      <c r="E11" s="149"/>
    </row>
    <row r="12" spans="1:17" x14ac:dyDescent="0.35">
      <c r="A12" s="336" t="s">
        <v>206</v>
      </c>
      <c r="B12" s="337"/>
      <c r="C12" s="206" t="s">
        <v>207</v>
      </c>
      <c r="D12" s="198"/>
      <c r="E12" s="207"/>
      <c r="F12" s="198"/>
      <c r="G12" s="208"/>
    </row>
    <row r="13" spans="1:17" x14ac:dyDescent="0.35">
      <c r="A13" s="338"/>
      <c r="B13" s="339"/>
      <c r="C13" s="209" t="str">
        <f>IF(D13&lt;&gt;"","-","")</f>
        <v>-</v>
      </c>
      <c r="D13" s="210" t="s">
        <v>218</v>
      </c>
      <c r="E13" s="149"/>
      <c r="G13" s="211"/>
    </row>
    <row r="14" spans="1:17" x14ac:dyDescent="0.35">
      <c r="A14" s="338"/>
      <c r="B14" s="339"/>
      <c r="C14" s="209" t="str">
        <f t="shared" ref="C14:C17" si="0">IF(D14&lt;&gt;"","-","")</f>
        <v>-</v>
      </c>
      <c r="D14" s="210" t="s">
        <v>219</v>
      </c>
      <c r="E14" s="149"/>
      <c r="G14" s="211"/>
    </row>
    <row r="15" spans="1:17" x14ac:dyDescent="0.35">
      <c r="A15" s="338"/>
      <c r="B15" s="339"/>
      <c r="C15" s="209" t="str">
        <f t="shared" si="0"/>
        <v>-</v>
      </c>
      <c r="D15" s="210" t="s">
        <v>220</v>
      </c>
      <c r="E15" s="149"/>
      <c r="G15" s="211"/>
    </row>
    <row r="16" spans="1:17" x14ac:dyDescent="0.35">
      <c r="A16" s="338"/>
      <c r="B16" s="339"/>
      <c r="C16" s="209" t="str">
        <f t="shared" si="0"/>
        <v>-</v>
      </c>
      <c r="D16" s="210" t="s">
        <v>221</v>
      </c>
      <c r="E16" s="149"/>
      <c r="G16" s="211"/>
    </row>
    <row r="17" spans="1:10" x14ac:dyDescent="0.35">
      <c r="A17" s="340"/>
      <c r="B17" s="341"/>
      <c r="C17" s="212" t="str">
        <f t="shared" si="0"/>
        <v>-</v>
      </c>
      <c r="D17" s="213" t="s">
        <v>208</v>
      </c>
      <c r="E17" s="214"/>
      <c r="F17" s="201"/>
      <c r="G17" s="215"/>
    </row>
    <row r="18" spans="1:10" x14ac:dyDescent="0.35">
      <c r="A18" s="224"/>
      <c r="B18" s="224"/>
      <c r="C18" s="225"/>
      <c r="D18" s="226"/>
      <c r="E18" s="227"/>
      <c r="F18" s="225"/>
      <c r="G18" s="225"/>
    </row>
    <row r="19" spans="1:10" x14ac:dyDescent="0.35">
      <c r="A19" s="336" t="s">
        <v>235</v>
      </c>
      <c r="B19" s="337"/>
      <c r="C19" s="216" t="s">
        <v>209</v>
      </c>
      <c r="D19" s="198"/>
      <c r="E19" s="207"/>
      <c r="F19" s="198"/>
      <c r="G19" s="208"/>
    </row>
    <row r="20" spans="1:10" x14ac:dyDescent="0.35">
      <c r="A20" s="338"/>
      <c r="B20" s="339"/>
      <c r="C20" s="209"/>
      <c r="D20"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0" s="342"/>
      <c r="F20" s="342"/>
      <c r="G20" s="343"/>
    </row>
    <row r="21" spans="1:10" x14ac:dyDescent="0.35">
      <c r="A21" s="338"/>
      <c r="B21" s="339"/>
      <c r="C21" s="209"/>
      <c r="D21" s="342"/>
      <c r="E21" s="342"/>
      <c r="F21" s="342"/>
      <c r="G21" s="343"/>
    </row>
    <row r="22" spans="1:10" x14ac:dyDescent="0.35">
      <c r="A22" s="338"/>
      <c r="B22" s="339"/>
      <c r="C22" s="209"/>
      <c r="D22" s="342"/>
      <c r="E22" s="342"/>
      <c r="F22" s="342"/>
      <c r="G22" s="343"/>
    </row>
    <row r="23" spans="1:10" ht="39.75" customHeight="1" x14ac:dyDescent="0.35">
      <c r="A23" s="338"/>
      <c r="B23" s="339"/>
      <c r="C23" s="212"/>
      <c r="D23" s="344"/>
      <c r="E23" s="344"/>
      <c r="F23" s="344"/>
      <c r="G23" s="345"/>
    </row>
    <row r="24" spans="1:10" x14ac:dyDescent="0.35">
      <c r="A24" s="338"/>
      <c r="B24" s="339"/>
      <c r="C24" s="206" t="s">
        <v>212</v>
      </c>
      <c r="D24" s="217"/>
      <c r="E24" s="207"/>
      <c r="F24" s="198"/>
      <c r="G24" s="208"/>
    </row>
    <row r="25" spans="1:10" ht="52.5" customHeight="1" x14ac:dyDescent="0.35">
      <c r="A25" s="338"/>
      <c r="B25" s="339"/>
      <c r="C25" s="218" t="str">
        <f>IF(D25&lt;&gt;"","-","")</f>
        <v>-</v>
      </c>
      <c r="D25" s="342" t="str">
        <f>J25&amp;" : "&amp;J26</f>
        <v>Matematika : Menerapkan konsep logika himpunan dan operasi relasional untuk memahami cara pengambilan data yang efisien melalui perintah query pada tabel-tabel yang saling terhubung.</v>
      </c>
      <c r="E25" s="342"/>
      <c r="F25" s="342"/>
      <c r="G25" s="343"/>
      <c r="J25" s="192" t="str">
        <f>VLOOKUP($K$2,datasm2,6,FALSE)</f>
        <v>Matematika</v>
      </c>
    </row>
    <row r="26" spans="1:10" ht="50.25" customHeight="1" x14ac:dyDescent="0.35">
      <c r="A26" s="338"/>
      <c r="B26" s="339"/>
      <c r="C26" s="218" t="str">
        <f t="shared" ref="C26" si="1">IF(D26&lt;&gt;"","-","")</f>
        <v>-</v>
      </c>
      <c r="D26" s="342" t="str">
        <f>J27&amp;" : "&amp;J28</f>
        <v>Bahasa Indonesia : Menyusun teks laporan hasil evaluasi performa database serta mendokumentasikan prosedur backup dan restore data secara sistematis dan kronologis.</v>
      </c>
      <c r="E26" s="342"/>
      <c r="F26" s="342"/>
      <c r="G26" s="343"/>
      <c r="J26" s="192" t="str">
        <f>VLOOKUP($K$2,datasm2,7,FALSE)</f>
        <v>Menerapkan konsep logika himpunan dan operasi relasional untuk memahami cara pengambilan data yang efisien melalui perintah query pada tabel-tabel yang saling terhubung.</v>
      </c>
    </row>
    <row r="27" spans="1:10" ht="54" customHeight="1" x14ac:dyDescent="0.35">
      <c r="A27" s="338"/>
      <c r="B27" s="339"/>
      <c r="C27" s="178" t="str">
        <f>IF(D27&lt;&gt;"","-","")</f>
        <v>-</v>
      </c>
      <c r="D27" s="344" t="str">
        <f>J29&amp;" : "&amp;J30</f>
        <v>Pendidikan Pancasila : Menganalisis tanggung jawab etika dan aspek hukum perlindungan data pribadi (UU PDP) dalam mengelola basis data agar terhindar dari kebocoran atau penyalahgunaan informasi digital.</v>
      </c>
      <c r="E27" s="344"/>
      <c r="F27" s="344"/>
      <c r="G27" s="345"/>
      <c r="J27" s="192" t="str">
        <f>VLOOKUP($K$2,datasm2,8,FALSE)</f>
        <v>Bahasa Indonesia</v>
      </c>
    </row>
    <row r="28" spans="1:10" ht="16.5" customHeight="1" x14ac:dyDescent="0.35">
      <c r="A28" s="338"/>
      <c r="B28" s="339"/>
      <c r="C28" s="206" t="s">
        <v>225</v>
      </c>
      <c r="D28" s="219"/>
      <c r="E28" s="207"/>
      <c r="F28" s="198"/>
      <c r="G28" s="208"/>
      <c r="J28" s="192" t="str">
        <f>VLOOKUP($K$2,datasm2,9,FALSE)</f>
        <v>Menyusun teks laporan hasil evaluasi performa database serta mendokumentasikan prosedur backup dan restore data secara sistematis dan kronologis.</v>
      </c>
    </row>
    <row r="29" spans="1:10" x14ac:dyDescent="0.35">
      <c r="A29" s="338"/>
      <c r="B29" s="339"/>
      <c r="C29" s="209" t="str">
        <f>IF(D29&lt;&gt;"","-","")</f>
        <v>-</v>
      </c>
      <c r="D29" s="374" t="str">
        <f>"murid mampu "&amp;J31</f>
        <v>murid mampu Mengevaluasi DNS Server dan Mengkonfigurasi DNS Server</v>
      </c>
      <c r="E29" s="374"/>
      <c r="F29" s="374"/>
      <c r="G29" s="375"/>
      <c r="J29" s="192" t="str">
        <f>VLOOKUP($K$2,datasm2,10,FALSE)</f>
        <v>Pendidikan Pancasila</v>
      </c>
    </row>
    <row r="30" spans="1:10" ht="24.75" customHeight="1" x14ac:dyDescent="0.35">
      <c r="A30" s="338"/>
      <c r="B30" s="339"/>
      <c r="C30" s="212"/>
      <c r="D30" s="376"/>
      <c r="E30" s="376"/>
      <c r="F30" s="376"/>
      <c r="G30" s="377"/>
      <c r="J30" s="192" t="str">
        <f>VLOOKUP($K$2,datasm2,11,FALSE)</f>
        <v>Menganalisis tanggung jawab etika dan aspek hukum perlindungan data pribadi (UU PDP) dalam mengelola basis data agar terhindar dari kebocoran atau penyalahgunaan informasi digital.</v>
      </c>
    </row>
    <row r="31" spans="1:10" x14ac:dyDescent="0.35">
      <c r="A31" s="338"/>
      <c r="B31" s="339"/>
      <c r="C31" s="206" t="s">
        <v>224</v>
      </c>
      <c r="D31" s="198"/>
      <c r="E31" s="207"/>
      <c r="F31" s="198"/>
      <c r="G31" s="208"/>
      <c r="J31" s="25" t="str">
        <f>VLOOKUP($K$2,datasm2,4,FALSE)</f>
        <v>Mengevaluasi DNS Server dan Mengkonfigurasi DNS Server</v>
      </c>
    </row>
    <row r="32" spans="1:10" x14ac:dyDescent="0.35">
      <c r="A32" s="338"/>
      <c r="B32" s="339"/>
      <c r="C32" s="209" t="str">
        <f>IF(D32&lt;&gt;"","-","")</f>
        <v>-</v>
      </c>
      <c r="D32" s="25" t="s">
        <v>222</v>
      </c>
      <c r="E32" s="149"/>
      <c r="G32" s="211"/>
    </row>
    <row r="33" spans="1:11" x14ac:dyDescent="0.35">
      <c r="A33" s="338"/>
      <c r="B33" s="339"/>
      <c r="C33" s="212"/>
      <c r="D33" s="201"/>
      <c r="E33" s="214"/>
      <c r="F33" s="201"/>
      <c r="G33" s="215"/>
    </row>
    <row r="34" spans="1:11" x14ac:dyDescent="0.35">
      <c r="A34" s="338"/>
      <c r="B34" s="339"/>
      <c r="C34" s="194" t="s">
        <v>223</v>
      </c>
      <c r="E34" s="149"/>
      <c r="G34" s="211"/>
    </row>
    <row r="35" spans="1:11" ht="15.75" customHeight="1" x14ac:dyDescent="0.35">
      <c r="A35" s="338"/>
      <c r="B35" s="339"/>
      <c r="C35" s="218" t="str">
        <f>IF(D35&lt;&gt;"","-","")</f>
        <v>-</v>
      </c>
      <c r="D35" s="378" t="str">
        <f>J35</f>
        <v>Laboratorium Komputer Sekolah</v>
      </c>
      <c r="E35" s="378"/>
      <c r="F35" s="378"/>
      <c r="G35" s="379"/>
      <c r="J35" s="25" t="str">
        <f>VLOOKUP($K$2,datasm2,12,FALSE)</f>
        <v>Laboratorium Komputer Sekolah</v>
      </c>
    </row>
    <row r="36" spans="1:11" ht="15.75" customHeight="1" x14ac:dyDescent="0.35">
      <c r="A36" s="338"/>
      <c r="B36" s="339"/>
      <c r="C36" s="212"/>
      <c r="D36" s="380"/>
      <c r="E36" s="380"/>
      <c r="F36" s="380"/>
      <c r="G36" s="381"/>
    </row>
    <row r="37" spans="1:11" x14ac:dyDescent="0.35">
      <c r="A37" s="338"/>
      <c r="B37" s="339"/>
      <c r="C37" s="206" t="s">
        <v>228</v>
      </c>
      <c r="D37" s="198"/>
      <c r="E37" s="207"/>
      <c r="F37" s="198"/>
      <c r="G37" s="208"/>
    </row>
    <row r="38" spans="1:11" ht="15.75" customHeight="1" x14ac:dyDescent="0.35">
      <c r="A38" s="338"/>
      <c r="B38" s="339"/>
      <c r="C38" s="218" t="s">
        <v>150</v>
      </c>
      <c r="D38" s="354" t="s">
        <v>229</v>
      </c>
      <c r="E38" s="354"/>
      <c r="F38" s="354"/>
      <c r="G38" s="355"/>
    </row>
    <row r="39" spans="1:11" ht="15.75" customHeight="1" x14ac:dyDescent="0.35">
      <c r="A39" s="338"/>
      <c r="B39" s="339"/>
      <c r="C39" s="218"/>
      <c r="D39" s="354"/>
      <c r="E39" s="354"/>
      <c r="F39" s="354"/>
      <c r="G39" s="355"/>
    </row>
    <row r="40" spans="1:11" ht="32.25" customHeight="1" x14ac:dyDescent="0.35">
      <c r="A40" s="338"/>
      <c r="B40" s="339"/>
      <c r="C40" s="218" t="s">
        <v>150</v>
      </c>
      <c r="D40" s="354" t="s">
        <v>230</v>
      </c>
      <c r="E40" s="354"/>
      <c r="F40" s="354"/>
      <c r="G40" s="355"/>
    </row>
    <row r="41" spans="1:11" ht="15.75" customHeight="1" x14ac:dyDescent="0.35">
      <c r="A41" s="338"/>
      <c r="B41" s="339"/>
      <c r="C41" s="212"/>
      <c r="D41" s="196"/>
      <c r="E41" s="196"/>
      <c r="F41" s="196"/>
      <c r="G41" s="197"/>
    </row>
    <row r="42" spans="1:11" ht="15.75" customHeight="1" x14ac:dyDescent="0.35">
      <c r="A42" s="338"/>
      <c r="B42" s="339"/>
      <c r="C42" s="194" t="s">
        <v>231</v>
      </c>
      <c r="D42" s="193"/>
      <c r="E42" s="193"/>
      <c r="F42" s="193"/>
      <c r="G42" s="195"/>
    </row>
    <row r="43" spans="1:11" ht="15.75" customHeight="1" x14ac:dyDescent="0.35">
      <c r="A43" s="338"/>
      <c r="B43" s="339"/>
      <c r="C43" s="209" t="s">
        <v>150</v>
      </c>
      <c r="D43" s="25" t="s">
        <v>233</v>
      </c>
      <c r="E43" s="193"/>
      <c r="F43" s="193"/>
      <c r="G43" s="195"/>
    </row>
    <row r="44" spans="1:11" ht="15.75" customHeight="1" x14ac:dyDescent="0.35">
      <c r="A44" s="338"/>
      <c r="B44" s="339"/>
      <c r="C44" s="209" t="s">
        <v>150</v>
      </c>
      <c r="D44" s="25" t="s">
        <v>234</v>
      </c>
      <c r="E44" s="193"/>
      <c r="F44" s="193"/>
      <c r="G44" s="195"/>
    </row>
    <row r="45" spans="1:11" ht="15.75" customHeight="1" x14ac:dyDescent="0.35">
      <c r="A45" s="340"/>
      <c r="B45" s="341"/>
      <c r="C45" s="212" t="s">
        <v>150</v>
      </c>
      <c r="D45" s="201" t="s">
        <v>232</v>
      </c>
      <c r="E45" s="196"/>
      <c r="F45" s="196"/>
      <c r="G45" s="197"/>
    </row>
    <row r="46" spans="1:11" ht="15.75" customHeight="1" x14ac:dyDescent="0.35">
      <c r="D46" s="193"/>
      <c r="E46" s="193"/>
      <c r="F46" s="193"/>
      <c r="G46" s="193"/>
    </row>
    <row r="47" spans="1:11" ht="22.5" customHeight="1" x14ac:dyDescent="0.35">
      <c r="A47" s="356" t="s">
        <v>236</v>
      </c>
      <c r="B47" s="357"/>
      <c r="C47" s="357"/>
      <c r="D47" s="357"/>
      <c r="E47" s="357"/>
      <c r="F47" s="357"/>
      <c r="G47" s="358"/>
      <c r="K47" s="203"/>
    </row>
    <row r="48" spans="1:11" x14ac:dyDescent="0.35">
      <c r="A48" s="336" t="str">
        <f>F9</f>
        <v>111 Jam Pelajaran x 45 Menit</v>
      </c>
      <c r="B48" s="337"/>
      <c r="C48" s="328" t="s">
        <v>237</v>
      </c>
      <c r="D48" s="329"/>
      <c r="E48" s="329"/>
      <c r="F48" s="329"/>
      <c r="G48" s="330"/>
      <c r="K48" s="203"/>
    </row>
    <row r="49" spans="1:16" ht="18.75" customHeight="1" x14ac:dyDescent="0.35">
      <c r="A49" s="338"/>
      <c r="B49" s="339"/>
      <c r="C49" s="220" t="s">
        <v>109</v>
      </c>
      <c r="D49" s="331" t="s">
        <v>331</v>
      </c>
      <c r="E49" s="331"/>
      <c r="F49" s="331"/>
      <c r="G49" s="332"/>
      <c r="K49" s="203"/>
    </row>
    <row r="50" spans="1:16" ht="46.5" customHeight="1" x14ac:dyDescent="0.35">
      <c r="A50" s="338"/>
      <c r="B50" s="339"/>
      <c r="C50" s="220" t="s">
        <v>111</v>
      </c>
      <c r="D50" s="331" t="str">
        <f>"murid mengerjakan asesmen diagnostik untuk mengukur pengetahuan dasar mereka tentang "&amp;J50</f>
        <v>murid mengerjakan asesmen diagnostik untuk mengukur pengetahuan dasar mereka tentang Mail Server</v>
      </c>
      <c r="E50" s="331"/>
      <c r="F50" s="331"/>
      <c r="G50" s="332"/>
      <c r="J50" s="25" t="str">
        <f>VLOOKUP($K$2,datasm2,16,FALSE)</f>
        <v>Mail Server</v>
      </c>
      <c r="K50" s="203"/>
    </row>
    <row r="51" spans="1:16" ht="32.25" customHeight="1" x14ac:dyDescent="0.35">
      <c r="A51" s="338"/>
      <c r="B51" s="339"/>
      <c r="C51" s="177" t="s">
        <v>112</v>
      </c>
      <c r="D51" s="331" t="s">
        <v>332</v>
      </c>
      <c r="E51" s="331"/>
      <c r="F51" s="331"/>
      <c r="G51" s="332"/>
      <c r="K51" s="203"/>
    </row>
    <row r="52" spans="1:16" ht="20.25" customHeight="1" x14ac:dyDescent="0.35">
      <c r="A52" s="338"/>
      <c r="B52" s="339"/>
      <c r="C52" s="177" t="s">
        <v>114</v>
      </c>
      <c r="D52" s="331" t="s">
        <v>238</v>
      </c>
      <c r="E52" s="331"/>
      <c r="F52" s="331"/>
      <c r="G52" s="332"/>
      <c r="K52" s="203"/>
    </row>
    <row r="53" spans="1:16" ht="66" customHeight="1" x14ac:dyDescent="0.35">
      <c r="A53" s="338"/>
      <c r="B53" s="339"/>
      <c r="C53" s="177" t="s">
        <v>150</v>
      </c>
      <c r="D53" s="331" t="str">
        <f>J55</f>
        <v>"Jika kalian diminta mencari satu nama di antara satu juta data pengguna aplikasi belanja online dalam waktu kurang dari satu detik, mungkinkah hal itu dilakukan jika datanya hanya disimpan dalam buku catatan atau file teks biasa?"</v>
      </c>
      <c r="E53" s="331"/>
      <c r="F53" s="331"/>
      <c r="G53" s="332"/>
      <c r="K53" s="203"/>
    </row>
    <row r="54" spans="1:16" ht="42" customHeight="1" x14ac:dyDescent="0.35">
      <c r="A54" s="338"/>
      <c r="B54" s="339"/>
      <c r="C54" s="177">
        <v>5</v>
      </c>
      <c r="D54" s="331" t="s">
        <v>333</v>
      </c>
      <c r="E54" s="331"/>
      <c r="F54" s="331"/>
      <c r="G54" s="332"/>
      <c r="K54" s="203"/>
    </row>
    <row r="55" spans="1:16" ht="33.75" customHeight="1" x14ac:dyDescent="0.35">
      <c r="A55" s="338"/>
      <c r="B55" s="339"/>
      <c r="C55" s="177" t="s">
        <v>117</v>
      </c>
      <c r="D55" s="331" t="str">
        <f>"Guru menanggapi jawaban murid dan mengaitkannya dengan materi pembelajaran "&amp;J57</f>
        <v>Guru menanggapi jawaban murid dan mengaitkannya dengan materi pembelajaran Mail Server</v>
      </c>
      <c r="E55" s="331"/>
      <c r="F55" s="331"/>
      <c r="G55" s="332"/>
      <c r="J55" s="25" t="str">
        <f>VLOOKUP($K$2,datasm2,13,FALSE)</f>
        <v>"Jika kalian diminta mencari satu nama di antara satu juta data pengguna aplikasi belanja online dalam waktu kurang dari satu detik, mungkinkah hal itu dilakukan jika datanya hanya disimpan dalam buku catatan atau file teks biasa?"</v>
      </c>
      <c r="K55" s="203"/>
    </row>
    <row r="56" spans="1:16" ht="34.5" customHeight="1" x14ac:dyDescent="0.35">
      <c r="A56" s="338"/>
      <c r="B56" s="339"/>
      <c r="C56" s="177" t="s">
        <v>119</v>
      </c>
      <c r="D56" s="331" t="s">
        <v>240</v>
      </c>
      <c r="E56" s="331"/>
      <c r="F56" s="331"/>
      <c r="G56" s="332"/>
      <c r="K56" s="203"/>
    </row>
    <row r="57" spans="1:16" ht="48.75" customHeight="1" x14ac:dyDescent="0.35">
      <c r="A57" s="338"/>
      <c r="B57" s="339"/>
      <c r="C57" s="177" t="s">
        <v>120</v>
      </c>
      <c r="D57" s="331" t="str">
        <f>"Guru menayangkan video atau animasi tentang "&amp;J57&amp;" dalam kehidupan sehari-hari."</f>
        <v>Guru menayangkan video atau animasi tentang Mail Server dalam kehidupan sehari-hari.</v>
      </c>
      <c r="E57" s="331"/>
      <c r="F57" s="331"/>
      <c r="G57" s="332"/>
      <c r="J57" s="25" t="str">
        <f>VLOOKUP($K$2,datasm2,16,FALSE)</f>
        <v>Mail Server</v>
      </c>
      <c r="K57" s="203"/>
    </row>
    <row r="58" spans="1:16" x14ac:dyDescent="0.35">
      <c r="A58" s="338"/>
      <c r="B58" s="339"/>
      <c r="C58" s="359" t="s">
        <v>241</v>
      </c>
      <c r="D58" s="360"/>
      <c r="E58" s="360"/>
      <c r="F58" s="360"/>
      <c r="G58" s="361"/>
      <c r="K58" s="203"/>
    </row>
    <row r="59" spans="1:16" x14ac:dyDescent="0.35">
      <c r="A59" s="338"/>
      <c r="B59" s="339"/>
      <c r="C59" s="359" t="s">
        <v>242</v>
      </c>
      <c r="D59" s="360"/>
      <c r="E59" s="360"/>
      <c r="F59" s="360"/>
      <c r="G59" s="361"/>
      <c r="K59" s="203"/>
    </row>
    <row r="60" spans="1:16" ht="34.5" customHeight="1" x14ac:dyDescent="0.35">
      <c r="A60" s="338"/>
      <c r="B60" s="339"/>
      <c r="C60" s="177" t="s">
        <v>199</v>
      </c>
      <c r="D60" s="331" t="str">
        <f>"Guru akan menjelaskan materi tentang "&amp;J60</f>
        <v>Guru akan menjelaskan materi tentang Mail Server</v>
      </c>
      <c r="E60" s="331"/>
      <c r="F60" s="331"/>
      <c r="G60" s="332"/>
      <c r="J60" s="25" t="str">
        <f>VLOOKUP($K$2,datasm2,16,FALSE)</f>
        <v>Mail Server</v>
      </c>
      <c r="K60" s="203"/>
    </row>
    <row r="61" spans="1:16" ht="32.25" customHeight="1" x14ac:dyDescent="0.35">
      <c r="A61" s="338"/>
      <c r="B61" s="339"/>
      <c r="C61" s="177" t="s">
        <v>195</v>
      </c>
      <c r="D61" s="331" t="str">
        <f>"murid akan diberi waktu untuk membaca literatur mengenai "&amp;J61</f>
        <v>murid akan diberi waktu untuk membaca literatur mengenai Mail Server</v>
      </c>
      <c r="E61" s="331"/>
      <c r="F61" s="331"/>
      <c r="G61" s="332"/>
      <c r="J61" s="25" t="str">
        <f>VLOOKUP($K$2,datasm2,16,FALSE)</f>
        <v>Mail Server</v>
      </c>
      <c r="K61" s="203"/>
    </row>
    <row r="62" spans="1:16" ht="21" customHeight="1" x14ac:dyDescent="0.35">
      <c r="A62" s="338"/>
      <c r="B62" s="339"/>
      <c r="C62" s="177" t="s">
        <v>196</v>
      </c>
      <c r="D62" s="331" t="s">
        <v>334</v>
      </c>
      <c r="E62" s="331"/>
      <c r="F62" s="331"/>
      <c r="G62" s="332"/>
      <c r="K62" s="203"/>
    </row>
    <row r="63" spans="1:16" ht="34.5" customHeight="1" x14ac:dyDescent="0.35">
      <c r="A63" s="338"/>
      <c r="B63" s="339"/>
      <c r="C63" s="177" t="s">
        <v>197</v>
      </c>
      <c r="D63" s="331" t="s">
        <v>243</v>
      </c>
      <c r="E63" s="331"/>
      <c r="F63" s="331"/>
      <c r="G63" s="332"/>
      <c r="K63" s="221"/>
      <c r="L63" s="222"/>
      <c r="M63" s="222"/>
      <c r="N63" s="222"/>
      <c r="O63" s="222"/>
      <c r="P63" s="222"/>
    </row>
    <row r="64" spans="1:16" ht="36" customHeight="1" x14ac:dyDescent="0.35">
      <c r="A64" s="338"/>
      <c r="B64" s="339"/>
      <c r="C64" s="177" t="s">
        <v>198</v>
      </c>
      <c r="D64" s="331" t="s">
        <v>244</v>
      </c>
      <c r="E64" s="331"/>
      <c r="F64" s="331"/>
      <c r="G64" s="332"/>
      <c r="K64" s="221"/>
      <c r="L64" s="222"/>
      <c r="M64" s="222"/>
      <c r="N64" s="222"/>
      <c r="O64" s="222"/>
      <c r="P64" s="222"/>
    </row>
    <row r="65" spans="1:16" ht="33.75" customHeight="1" x14ac:dyDescent="0.35">
      <c r="A65" s="338"/>
      <c r="B65" s="339"/>
      <c r="C65" s="177" t="s">
        <v>200</v>
      </c>
      <c r="D65" s="331" t="s">
        <v>245</v>
      </c>
      <c r="E65" s="331"/>
      <c r="F65" s="331"/>
      <c r="G65" s="332"/>
      <c r="K65" s="221"/>
      <c r="L65" s="222"/>
      <c r="M65" s="222"/>
      <c r="N65" s="222"/>
      <c r="O65" s="222"/>
      <c r="P65" s="222"/>
    </row>
    <row r="66" spans="1:16" x14ac:dyDescent="0.35">
      <c r="A66" s="338"/>
      <c r="B66" s="339"/>
      <c r="C66" s="328" t="s">
        <v>246</v>
      </c>
      <c r="D66" s="329"/>
      <c r="E66" s="329"/>
      <c r="F66" s="329"/>
      <c r="G66" s="330"/>
      <c r="K66" s="221"/>
      <c r="L66" s="222"/>
      <c r="M66" s="222"/>
      <c r="N66" s="222"/>
      <c r="O66" s="222"/>
      <c r="P66" s="222"/>
    </row>
    <row r="67" spans="1:16" ht="81.75" customHeight="1" x14ac:dyDescent="0.35">
      <c r="A67" s="338"/>
      <c r="B67" s="339"/>
      <c r="C67" s="199">
        <v>15</v>
      </c>
      <c r="D67" s="331" t="str">
        <f>"murid secara berkelompok akan mengamati sebuah studi kasus, seperti "&amp;J67</f>
        <v>murid secara berkelompok akan mengamati sebuah studi kasus, seperti Sebuah aplikasi rapor digital sekolah gagal menyimpan nilai siswa karena administrator jaringan salah memberikan hak akses (privileges) pada user database dan lupa mengatur batas maksimal koneksi (max_connections) pada konfigurasi server.</v>
      </c>
      <c r="E67" s="331"/>
      <c r="F67" s="331"/>
      <c r="G67" s="332"/>
      <c r="J67" s="25" t="str">
        <f>VLOOKUP($K$2,datasm2,14,FALSE)</f>
        <v>Sebuah aplikasi rapor digital sekolah gagal menyimpan nilai siswa karena administrator jaringan salah memberikan hak akses (privileges) pada user database dan lupa mengatur batas maksimal koneksi (max_connections) pada konfigurasi server.</v>
      </c>
      <c r="K67" s="221"/>
      <c r="L67" s="222"/>
      <c r="M67" s="222"/>
      <c r="N67" s="222"/>
      <c r="O67" s="222"/>
      <c r="P67" s="222"/>
    </row>
    <row r="68" spans="1:16" ht="63.75" customHeight="1" x14ac:dyDescent="0.35">
      <c r="A68" s="338"/>
      <c r="B68" s="339"/>
      <c r="C68" s="199">
        <v>16</v>
      </c>
      <c r="D68" s="331" t="str">
        <f>"Berdasarkan hasil pengamatan dan diskusi, setiap kelompok akan menganalisis dan menyimpulkan hasil studi kasus. murid akan berkreasi untuk menentukan bagaimana data dari studi kasus itu bisa diorganisasi secara logis dan efisien dalam "&amp;J71</f>
        <v>Berdasarkan hasil pengamatan dan diskusi, setiap kelompok akan menganalisis dan menyimpulkan hasil studi kasus. murid akan berkreasi untuk menentukan bagaimana data dari studi kasus itu bisa diorganisasi secara logis dan efisien dalam Mail Server</v>
      </c>
      <c r="E68" s="331"/>
      <c r="F68" s="331"/>
      <c r="G68" s="332"/>
      <c r="K68" s="221"/>
      <c r="L68" s="222"/>
      <c r="M68" s="222"/>
      <c r="N68" s="222"/>
      <c r="O68" s="222"/>
      <c r="P68" s="222"/>
    </row>
    <row r="69" spans="1:16" ht="18.75" customHeight="1" x14ac:dyDescent="0.35">
      <c r="A69" s="338"/>
      <c r="B69" s="339"/>
      <c r="C69" s="359" t="s">
        <v>248</v>
      </c>
      <c r="D69" s="360"/>
      <c r="E69" s="360"/>
      <c r="F69" s="360"/>
      <c r="G69" s="361"/>
      <c r="K69" s="221"/>
      <c r="L69" s="222"/>
      <c r="M69" s="222"/>
      <c r="N69" s="222"/>
      <c r="O69" s="222"/>
      <c r="P69" s="222"/>
    </row>
    <row r="70" spans="1:16" ht="19.5" customHeight="1" x14ac:dyDescent="0.35">
      <c r="A70" s="338"/>
      <c r="B70" s="339"/>
      <c r="C70" s="199">
        <v>17</v>
      </c>
      <c r="D70" s="364" t="s">
        <v>249</v>
      </c>
      <c r="E70" s="364"/>
      <c r="F70" s="364"/>
      <c r="G70" s="365"/>
      <c r="K70" s="221"/>
      <c r="L70" s="222"/>
      <c r="M70" s="222"/>
      <c r="N70" s="222"/>
      <c r="O70" s="222"/>
      <c r="P70" s="222"/>
    </row>
    <row r="71" spans="1:16" ht="33" customHeight="1" x14ac:dyDescent="0.35">
      <c r="A71" s="338"/>
      <c r="B71" s="339"/>
      <c r="C71" s="200" t="s">
        <v>150</v>
      </c>
      <c r="D71" s="362" t="str">
        <f>"murid membuat catatan refleksi tentang hasil pembelajaran, khususnya mengenai "&amp;J71</f>
        <v>murid membuat catatan refleksi tentang hasil pembelajaran, khususnya mengenai Mail Server</v>
      </c>
      <c r="E71" s="362"/>
      <c r="F71" s="362"/>
      <c r="G71" s="363"/>
      <c r="J71" s="25" t="str">
        <f>VLOOKUP($K$2,datasm2,16,FALSE)</f>
        <v>Mail Server</v>
      </c>
      <c r="K71" s="221"/>
      <c r="L71" s="222"/>
      <c r="M71" s="222"/>
      <c r="N71" s="222"/>
      <c r="O71" s="222"/>
      <c r="P71" s="222"/>
    </row>
    <row r="72" spans="1:16" ht="36.75" customHeight="1" x14ac:dyDescent="0.35">
      <c r="A72" s="338"/>
      <c r="B72" s="339"/>
      <c r="C72" s="200" t="s">
        <v>150</v>
      </c>
      <c r="D72" s="362" t="s">
        <v>335</v>
      </c>
      <c r="E72" s="362"/>
      <c r="F72" s="362"/>
      <c r="G72" s="363"/>
      <c r="K72" s="221"/>
      <c r="L72" s="222"/>
      <c r="M72" s="222"/>
      <c r="N72" s="222"/>
      <c r="O72" s="222"/>
      <c r="P72" s="222"/>
    </row>
    <row r="73" spans="1:16" ht="19.5" customHeight="1" x14ac:dyDescent="0.35">
      <c r="A73" s="338"/>
      <c r="B73" s="339"/>
      <c r="C73" s="199">
        <v>18</v>
      </c>
      <c r="D73" s="364" t="s">
        <v>250</v>
      </c>
      <c r="E73" s="364"/>
      <c r="F73" s="364"/>
      <c r="G73" s="365"/>
      <c r="K73" s="221"/>
      <c r="L73" s="222"/>
      <c r="M73" s="222"/>
      <c r="N73" s="222"/>
      <c r="O73" s="222"/>
      <c r="P73" s="222"/>
    </row>
    <row r="74" spans="1:16" ht="36" customHeight="1" x14ac:dyDescent="0.35">
      <c r="A74" s="338"/>
      <c r="B74" s="339"/>
      <c r="C74" s="200" t="s">
        <v>150</v>
      </c>
      <c r="D74" s="362" t="s">
        <v>336</v>
      </c>
      <c r="E74" s="362"/>
      <c r="F74" s="362"/>
      <c r="G74" s="363"/>
      <c r="K74" s="221"/>
      <c r="L74" s="222"/>
      <c r="M74" s="222"/>
      <c r="N74" s="222"/>
      <c r="O74" s="222"/>
      <c r="P74" s="222"/>
    </row>
    <row r="75" spans="1:16" ht="37.5" customHeight="1" x14ac:dyDescent="0.35">
      <c r="A75" s="338"/>
      <c r="B75" s="339"/>
      <c r="C75" s="200" t="s">
        <v>150</v>
      </c>
      <c r="D75" s="362" t="s">
        <v>337</v>
      </c>
      <c r="E75" s="362"/>
      <c r="F75" s="362"/>
      <c r="G75" s="363"/>
      <c r="K75" s="221"/>
      <c r="L75" s="222"/>
      <c r="M75" s="222"/>
      <c r="N75" s="222"/>
      <c r="O75" s="222"/>
      <c r="P75" s="222"/>
    </row>
    <row r="76" spans="1:16" x14ac:dyDescent="0.35">
      <c r="A76" s="338"/>
      <c r="B76" s="339"/>
      <c r="C76" s="371" t="s">
        <v>253</v>
      </c>
      <c r="D76" s="372"/>
      <c r="E76" s="372"/>
      <c r="F76" s="372"/>
      <c r="G76" s="373"/>
      <c r="K76" s="221"/>
      <c r="L76" s="222"/>
      <c r="M76" s="222"/>
      <c r="N76" s="222"/>
      <c r="O76" s="222"/>
      <c r="P76" s="222"/>
    </row>
    <row r="77" spans="1:16" ht="37.5" customHeight="1" x14ac:dyDescent="0.35">
      <c r="A77" s="338"/>
      <c r="B77" s="339"/>
      <c r="C77" s="177">
        <v>19</v>
      </c>
      <c r="D77" s="331" t="s">
        <v>251</v>
      </c>
      <c r="E77" s="331"/>
      <c r="F77" s="331"/>
      <c r="G77" s="332"/>
      <c r="K77" s="222"/>
      <c r="L77" s="222"/>
      <c r="M77" s="222"/>
      <c r="N77" s="222"/>
      <c r="O77" s="222"/>
      <c r="P77" s="222"/>
    </row>
    <row r="78" spans="1:16" ht="33" customHeight="1" x14ac:dyDescent="0.35">
      <c r="A78" s="338"/>
      <c r="B78" s="339"/>
      <c r="C78" s="177">
        <v>20</v>
      </c>
      <c r="D78" s="331" t="s">
        <v>271</v>
      </c>
      <c r="E78" s="331"/>
      <c r="F78" s="331"/>
      <c r="G78" s="332"/>
      <c r="K78" s="222"/>
      <c r="L78" s="222"/>
      <c r="M78" s="222"/>
      <c r="N78" s="222"/>
      <c r="O78" s="222"/>
      <c r="P78" s="222"/>
    </row>
    <row r="79" spans="1:16" ht="34.5" customHeight="1" x14ac:dyDescent="0.35">
      <c r="A79" s="340"/>
      <c r="B79" s="341"/>
      <c r="C79" s="177">
        <v>21</v>
      </c>
      <c r="D79" s="331" t="s">
        <v>194</v>
      </c>
      <c r="E79" s="331"/>
      <c r="F79" s="331"/>
      <c r="G79" s="332"/>
      <c r="K79" s="222"/>
      <c r="L79" s="222"/>
      <c r="M79" s="222"/>
      <c r="N79" s="222"/>
      <c r="O79" s="222"/>
      <c r="P79" s="222"/>
    </row>
    <row r="80" spans="1:16" ht="15.75" customHeight="1" x14ac:dyDescent="0.35">
      <c r="M80" s="222"/>
    </row>
    <row r="81" spans="1:7" ht="30.75" customHeight="1" x14ac:dyDescent="0.35">
      <c r="A81" s="366" t="s">
        <v>260</v>
      </c>
      <c r="B81" s="367"/>
      <c r="C81" s="368" t="s">
        <v>254</v>
      </c>
      <c r="D81" s="369"/>
      <c r="E81" s="228"/>
      <c r="F81" s="363" t="s">
        <v>257</v>
      </c>
      <c r="G81" s="370"/>
    </row>
    <row r="82" spans="1:7" ht="30.75" customHeight="1" x14ac:dyDescent="0.35">
      <c r="A82" s="367"/>
      <c r="B82" s="367"/>
      <c r="C82" s="368" t="s">
        <v>256</v>
      </c>
      <c r="D82" s="369"/>
      <c r="E82" s="228"/>
      <c r="F82" s="363" t="s">
        <v>258</v>
      </c>
      <c r="G82" s="370"/>
    </row>
    <row r="83" spans="1:7" ht="30.75" customHeight="1" x14ac:dyDescent="0.35">
      <c r="A83" s="367"/>
      <c r="B83" s="367"/>
      <c r="C83" s="368" t="s">
        <v>255</v>
      </c>
      <c r="D83" s="369"/>
      <c r="E83" s="228"/>
      <c r="F83" s="363" t="s">
        <v>259</v>
      </c>
      <c r="G83" s="370"/>
    </row>
    <row r="87" spans="1:7" x14ac:dyDescent="0.35">
      <c r="B87" s="25" t="s">
        <v>153</v>
      </c>
      <c r="F87" s="25" t="str">
        <f>DATA!C6&amp;", "&amp;DATA!C17</f>
        <v>Narmada, 13 Juli 2026</v>
      </c>
    </row>
    <row r="88" spans="1:7" x14ac:dyDescent="0.35">
      <c r="B88" s="25" t="str">
        <f>IF(DATA!C16&lt;&gt;"",DATA!C16&amp;" ","")&amp;"Kepala "&amp;DATA!C5</f>
        <v>Kepala SMKN 1 Narmada</v>
      </c>
      <c r="F88" s="25" t="s">
        <v>49</v>
      </c>
    </row>
    <row r="93" spans="1:7" x14ac:dyDescent="0.35">
      <c r="B93" s="223" t="str">
        <f>DATA!C14</f>
        <v>Ridhan Hadi, S.Pd., M.Pd.</v>
      </c>
      <c r="F93" s="223" t="str">
        <f>DATA!C12</f>
        <v>Candra Rusmana</v>
      </c>
    </row>
    <row r="94" spans="1:7" x14ac:dyDescent="0.35">
      <c r="B94" s="25" t="str">
        <f>"NIP. "&amp;DATA!C15</f>
        <v>NIP. 19830603 201001 1 016</v>
      </c>
      <c r="F94" s="25" t="str">
        <f>"NIP. "&amp;DATA!C13</f>
        <v>NIP. 199001022023211000</v>
      </c>
    </row>
    <row r="97" spans="14:14" x14ac:dyDescent="0.35">
      <c r="N97" s="25" t="s">
        <v>154</v>
      </c>
    </row>
  </sheetData>
  <sheetProtection algorithmName="SHA-512" hashValue="kJThaqHVxh9XazsnTSJI/KFtoySSHZZnbKs0SEmueR7qD0AOO6YJNQh3NhzKWVjGgzWnTuNld5g3aln7D9zl8w==" saltValue="BpRbGO/79xK98MSSfgNmXw==" spinCount="100000" sheet="1" selectLockedCells="1" autoFilter="0"/>
  <mergeCells count="55">
    <mergeCell ref="C76:G76"/>
    <mergeCell ref="D77:G77"/>
    <mergeCell ref="D78:G78"/>
    <mergeCell ref="D79:G79"/>
    <mergeCell ref="A81:B83"/>
    <mergeCell ref="C81:D81"/>
    <mergeCell ref="F81:G81"/>
    <mergeCell ref="C82:D82"/>
    <mergeCell ref="F82:G82"/>
    <mergeCell ref="C83:D83"/>
    <mergeCell ref="F83:G83"/>
    <mergeCell ref="A48:B79"/>
    <mergeCell ref="C48:G48"/>
    <mergeCell ref="D49:G49"/>
    <mergeCell ref="D50:G50"/>
    <mergeCell ref="D51:G51"/>
    <mergeCell ref="D75:G75"/>
    <mergeCell ref="D65:G65"/>
    <mergeCell ref="C66:G66"/>
    <mergeCell ref="D67:G67"/>
    <mergeCell ref="D68:G68"/>
    <mergeCell ref="C69:G69"/>
    <mergeCell ref="D70:G70"/>
    <mergeCell ref="D71:G71"/>
    <mergeCell ref="D72:G72"/>
    <mergeCell ref="D73:G73"/>
    <mergeCell ref="D74:G74"/>
    <mergeCell ref="D29:G30"/>
    <mergeCell ref="D35:G36"/>
    <mergeCell ref="D38:G39"/>
    <mergeCell ref="D40:G40"/>
    <mergeCell ref="A47:G47"/>
    <mergeCell ref="A19:B45"/>
    <mergeCell ref="D20:G23"/>
    <mergeCell ref="D25:G25"/>
    <mergeCell ref="D26:G26"/>
    <mergeCell ref="D27:G27"/>
    <mergeCell ref="D54:G54"/>
    <mergeCell ref="D64:G64"/>
    <mergeCell ref="D52:G52"/>
    <mergeCell ref="D53:G53"/>
    <mergeCell ref="D55:G55"/>
    <mergeCell ref="D56:G56"/>
    <mergeCell ref="D57:G57"/>
    <mergeCell ref="C58:G58"/>
    <mergeCell ref="C59:G59"/>
    <mergeCell ref="D60:G60"/>
    <mergeCell ref="D61:G61"/>
    <mergeCell ref="D62:G62"/>
    <mergeCell ref="D63:G63"/>
    <mergeCell ref="K1:Q1"/>
    <mergeCell ref="A2:G2"/>
    <mergeCell ref="A3:G3"/>
    <mergeCell ref="F8:G8"/>
    <mergeCell ref="A12:B17"/>
  </mergeCells>
  <pageMargins left="0.7" right="0.7" top="0.75" bottom="0.75" header="0.3" footer="0.3"/>
  <pageSetup paperSize="9" orientation="portrait" r:id="rId1"/>
  <rowBreaks count="2" manualBreakCount="2">
    <brk id="30" max="16383" man="1"/>
    <brk id="80"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A14E-820D-4D9F-B5D4-469D9E582AE6}">
  <dimension ref="A1:Q103"/>
  <sheetViews>
    <sheetView zoomScaleNormal="100" workbookViewId="0">
      <selection activeCell="I1" sqref="I1"/>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38.54296875" style="25" hidden="1" customWidth="1"/>
    <col min="11" max="17" width="9.1796875" style="25" customWidth="1"/>
    <col min="18" max="16384" width="9.1796875" style="25"/>
  </cols>
  <sheetData>
    <row r="1" spans="1:17" ht="73.5" customHeight="1" x14ac:dyDescent="0.35">
      <c r="H1" s="149" t="s">
        <v>176</v>
      </c>
      <c r="I1" s="202">
        <v>1</v>
      </c>
      <c r="K1" s="333" t="s">
        <v>267</v>
      </c>
      <c r="L1" s="333"/>
      <c r="M1" s="333"/>
      <c r="N1" s="333"/>
      <c r="O1" s="333"/>
      <c r="P1" s="333"/>
      <c r="Q1" s="333"/>
    </row>
    <row r="2" spans="1:17" x14ac:dyDescent="0.35">
      <c r="A2" s="334" t="s">
        <v>210</v>
      </c>
      <c r="B2" s="334"/>
      <c r="C2" s="334"/>
      <c r="D2" s="334"/>
      <c r="E2" s="334"/>
      <c r="F2" s="334"/>
      <c r="G2" s="334"/>
      <c r="K2" s="203" t="str">
        <f>I1&amp;"a"</f>
        <v>1a</v>
      </c>
    </row>
    <row r="3" spans="1:17" x14ac:dyDescent="0.35">
      <c r="A3" s="334" t="s">
        <v>211</v>
      </c>
      <c r="B3" s="334"/>
      <c r="C3" s="334"/>
      <c r="D3" s="334"/>
      <c r="E3" s="334"/>
      <c r="F3" s="334"/>
      <c r="G3" s="334"/>
      <c r="K3" s="203" t="str">
        <f>I1&amp;"b"</f>
        <v>1b</v>
      </c>
    </row>
    <row r="4" spans="1:17" x14ac:dyDescent="0.35">
      <c r="K4" s="142"/>
    </row>
    <row r="5" spans="1:17" x14ac:dyDescent="0.35">
      <c r="C5" s="25" t="s">
        <v>54</v>
      </c>
      <c r="E5" s="149" t="s">
        <v>86</v>
      </c>
      <c r="F5" s="25" t="str">
        <f>DATA!C5</f>
        <v>SMKN 1 Narmada</v>
      </c>
    </row>
    <row r="6" spans="1:17" x14ac:dyDescent="0.35">
      <c r="C6" s="25" t="s">
        <v>53</v>
      </c>
      <c r="E6" s="149" t="s">
        <v>86</v>
      </c>
      <c r="F6" s="25" t="str">
        <f>DATA!C10</f>
        <v>Kometensi Keahlian Rekayasa Perangkat Lunak</v>
      </c>
    </row>
    <row r="7" spans="1:17" x14ac:dyDescent="0.35">
      <c r="C7" s="25" t="s">
        <v>151</v>
      </c>
      <c r="E7" s="149" t="s">
        <v>86</v>
      </c>
      <c r="F7" s="25" t="str">
        <f>DATA!C11</f>
        <v>XI RPL</v>
      </c>
    </row>
    <row r="8" spans="1:17" ht="45" customHeight="1" x14ac:dyDescent="0.35">
      <c r="C8" s="204" t="s">
        <v>152</v>
      </c>
      <c r="E8" s="205" t="s">
        <v>86</v>
      </c>
      <c r="F8" s="335" t="str">
        <f>VLOOKUP($K$2,datasm1,16,FALSE)</f>
        <v>DHCP Server</v>
      </c>
      <c r="G8" s="335"/>
    </row>
    <row r="9" spans="1:17" x14ac:dyDescent="0.35">
      <c r="C9" s="25" t="s">
        <v>58</v>
      </c>
      <c r="E9" s="149" t="s">
        <v>86</v>
      </c>
      <c r="F9" s="25" t="str">
        <f>VLOOKUP($K$2,datasm1,18,FALSE)&amp;" Jam Pelajaran x "&amp;DATA!C20&amp; " Menit"</f>
        <v>93 Jam Pelajaran x 45 Menit</v>
      </c>
    </row>
    <row r="10" spans="1:17" x14ac:dyDescent="0.35">
      <c r="E10" s="149"/>
      <c r="F10" s="25" t="str">
        <f>VLOOKUP($K$2,datasm1,19,FALSE)&amp;" X Pertemuan"</f>
        <v>14 X Pertemuan</v>
      </c>
    </row>
    <row r="11" spans="1:17" x14ac:dyDescent="0.35">
      <c r="E11" s="149"/>
    </row>
    <row r="12" spans="1:17" x14ac:dyDescent="0.35">
      <c r="A12" s="336" t="s">
        <v>206</v>
      </c>
      <c r="B12" s="337"/>
      <c r="C12" s="206" t="s">
        <v>207</v>
      </c>
      <c r="D12" s="198"/>
      <c r="E12" s="207"/>
      <c r="F12" s="198"/>
      <c r="G12" s="208"/>
    </row>
    <row r="13" spans="1:17" x14ac:dyDescent="0.35">
      <c r="A13" s="338"/>
      <c r="B13" s="339"/>
      <c r="C13" s="209" t="str">
        <f>IF(D13&lt;&gt;"","-","")</f>
        <v>-</v>
      </c>
      <c r="D13" s="210" t="s">
        <v>218</v>
      </c>
      <c r="E13" s="149"/>
      <c r="G13" s="211"/>
    </row>
    <row r="14" spans="1:17" x14ac:dyDescent="0.35">
      <c r="A14" s="338"/>
      <c r="B14" s="339"/>
      <c r="C14" s="209" t="str">
        <f t="shared" ref="C14:C17" si="0">IF(D14&lt;&gt;"","-","")</f>
        <v>-</v>
      </c>
      <c r="D14" s="210" t="s">
        <v>219</v>
      </c>
      <c r="E14" s="149"/>
      <c r="G14" s="211"/>
    </row>
    <row r="15" spans="1:17" x14ac:dyDescent="0.35">
      <c r="A15" s="338"/>
      <c r="B15" s="339"/>
      <c r="C15" s="209" t="str">
        <f t="shared" si="0"/>
        <v>-</v>
      </c>
      <c r="D15" s="210" t="s">
        <v>220</v>
      </c>
      <c r="E15" s="149"/>
      <c r="G15" s="211"/>
    </row>
    <row r="16" spans="1:17" x14ac:dyDescent="0.35">
      <c r="A16" s="338"/>
      <c r="B16" s="339"/>
      <c r="C16" s="209" t="str">
        <f t="shared" si="0"/>
        <v>-</v>
      </c>
      <c r="D16" s="210" t="s">
        <v>221</v>
      </c>
      <c r="E16" s="149"/>
      <c r="G16" s="211"/>
    </row>
    <row r="17" spans="1:10" x14ac:dyDescent="0.35">
      <c r="A17" s="340"/>
      <c r="B17" s="341"/>
      <c r="C17" s="212" t="str">
        <f t="shared" si="0"/>
        <v>-</v>
      </c>
      <c r="D17" s="213" t="s">
        <v>208</v>
      </c>
      <c r="E17" s="214"/>
      <c r="F17" s="201"/>
      <c r="G17" s="215"/>
    </row>
    <row r="18" spans="1:10" x14ac:dyDescent="0.35">
      <c r="A18" s="224"/>
      <c r="B18" s="224"/>
      <c r="C18" s="225"/>
      <c r="D18" s="226"/>
      <c r="E18" s="227"/>
      <c r="F18" s="225"/>
      <c r="G18" s="225"/>
    </row>
    <row r="19" spans="1:10" x14ac:dyDescent="0.35">
      <c r="A19" s="336" t="s">
        <v>235</v>
      </c>
      <c r="B19" s="337"/>
      <c r="C19" s="216" t="s">
        <v>209</v>
      </c>
      <c r="D19" s="198"/>
      <c r="E19" s="207"/>
      <c r="F19" s="198"/>
      <c r="G19" s="208"/>
    </row>
    <row r="20" spans="1:10" x14ac:dyDescent="0.35">
      <c r="A20" s="338"/>
      <c r="B20" s="339"/>
      <c r="C20" s="209"/>
      <c r="D20"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0" s="342"/>
      <c r="F20" s="342"/>
      <c r="G20" s="343"/>
    </row>
    <row r="21" spans="1:10" x14ac:dyDescent="0.35">
      <c r="A21" s="338"/>
      <c r="B21" s="339"/>
      <c r="C21" s="209"/>
      <c r="D21" s="342"/>
      <c r="E21" s="342"/>
      <c r="F21" s="342"/>
      <c r="G21" s="343"/>
    </row>
    <row r="22" spans="1:10" x14ac:dyDescent="0.35">
      <c r="A22" s="338"/>
      <c r="B22" s="339"/>
      <c r="C22" s="209"/>
      <c r="D22" s="342"/>
      <c r="E22" s="342"/>
      <c r="F22" s="342"/>
      <c r="G22" s="343"/>
    </row>
    <row r="23" spans="1:10" ht="36" customHeight="1" x14ac:dyDescent="0.35">
      <c r="A23" s="338"/>
      <c r="B23" s="339"/>
      <c r="C23" s="212"/>
      <c r="D23" s="344"/>
      <c r="E23" s="344"/>
      <c r="F23" s="344"/>
      <c r="G23" s="345"/>
    </row>
    <row r="24" spans="1:10" x14ac:dyDescent="0.35">
      <c r="A24" s="338"/>
      <c r="B24" s="339"/>
      <c r="C24" s="206" t="s">
        <v>212</v>
      </c>
      <c r="D24" s="217"/>
      <c r="E24" s="207"/>
      <c r="F24" s="198"/>
      <c r="G24" s="208"/>
    </row>
    <row r="25" spans="1:10" ht="48" customHeight="1" x14ac:dyDescent="0.35">
      <c r="A25" s="338"/>
      <c r="B25" s="339"/>
      <c r="C25" s="218" t="str">
        <f>IF(D25&lt;&gt;"","-","")</f>
        <v>-</v>
      </c>
      <c r="D25" s="342" t="str">
        <f>J25&amp;" : "&amp;J26</f>
        <v>Matematika : Penerapan operasi aritmatika dan konsep himpunan dalam menghitung rentang alamat IP (IP Pool) serta estimasi durasi waktu sewa (lease time) yang optimal bagi klien.</v>
      </c>
      <c r="E25" s="342"/>
      <c r="F25" s="342"/>
      <c r="G25" s="343"/>
      <c r="J25" s="192" t="str">
        <f>VLOOKUP($K$2,datasm1,6,FALSE)</f>
        <v>Matematika</v>
      </c>
    </row>
    <row r="26" spans="1:10" ht="47.25" customHeight="1" x14ac:dyDescent="0.35">
      <c r="A26" s="338"/>
      <c r="B26" s="339"/>
      <c r="C26" s="218" t="str">
        <f t="shared" ref="C26" si="1">IF(D26&lt;&gt;"","-","")</f>
        <v>-</v>
      </c>
      <c r="D26" s="342" t="str">
        <f>J27&amp;" : "&amp;J28</f>
        <v>Bahasa Inggris : Penguasaan kosa kata teknis (technical vocabulary) dan teks prosedur untuk memahami manual dokumentasi perangkat lunak server serta perintah berbasis CLI.</v>
      </c>
      <c r="E26" s="342"/>
      <c r="F26" s="342"/>
      <c r="G26" s="343"/>
      <c r="J26" s="192" t="str">
        <f>VLOOKUP($K$2,datasm1,7,FALSE)</f>
        <v>Penerapan operasi aritmatika dan konsep himpunan dalam menghitung rentang alamat IP (IP Pool) serta estimasi durasi waktu sewa (lease time) yang optimal bagi klien.</v>
      </c>
    </row>
    <row r="27" spans="1:10" ht="48" customHeight="1" x14ac:dyDescent="0.35">
      <c r="A27" s="338"/>
      <c r="B27" s="339"/>
      <c r="C27" s="178" t="str">
        <f>IF(D27&lt;&gt;"","-","")</f>
        <v>-</v>
      </c>
      <c r="D27" s="344" t="str">
        <f>J29&amp;" : "&amp;J30</f>
        <v>Bahasa Indonesia : Penulisan teks laporan hasil evaluasi yang sistematis dan efektif untuk mendokumentasikan performa serta kendala pada konfigurasi DHCP Server.</v>
      </c>
      <c r="E27" s="344"/>
      <c r="F27" s="344"/>
      <c r="G27" s="345"/>
      <c r="J27" s="192" t="str">
        <f>VLOOKUP($K$2,datasm1,8,FALSE)</f>
        <v>Bahasa Inggris</v>
      </c>
    </row>
    <row r="28" spans="1:10" ht="16.5" customHeight="1" x14ac:dyDescent="0.35">
      <c r="A28" s="338"/>
      <c r="B28" s="339"/>
      <c r="C28" s="206" t="s">
        <v>225</v>
      </c>
      <c r="D28" s="219"/>
      <c r="E28" s="207"/>
      <c r="F28" s="198"/>
      <c r="G28" s="208"/>
      <c r="J28" s="192" t="str">
        <f>VLOOKUP($K$2,datasm1,9,FALSE)</f>
        <v>Penguasaan kosa kata teknis (technical vocabulary) dan teks prosedur untuk memahami manual dokumentasi perangkat lunak server serta perintah berbasis CLI.</v>
      </c>
    </row>
    <row r="29" spans="1:10" x14ac:dyDescent="0.35">
      <c r="A29" s="338"/>
      <c r="B29" s="339"/>
      <c r="C29" s="209" t="str">
        <f>IF(D29&lt;&gt;"","-","")</f>
        <v>-</v>
      </c>
      <c r="D29" s="346" t="str">
        <f>"murid mampu "&amp;J31</f>
        <v>murid mampu Menerapkan perintah eksekusi bahasa pemrograman yang mengimplementasikan pemrograman terstruktur,</v>
      </c>
      <c r="E29" s="346"/>
      <c r="F29" s="346"/>
      <c r="G29" s="347"/>
      <c r="J29" s="192" t="str">
        <f>VLOOKUP($K$2,datasm1,10,FALSE)</f>
        <v>Bahasa Indonesia</v>
      </c>
    </row>
    <row r="30" spans="1:10" ht="24.75" customHeight="1" x14ac:dyDescent="0.35">
      <c r="A30" s="338"/>
      <c r="B30" s="339"/>
      <c r="C30" s="212"/>
      <c r="D30" s="348"/>
      <c r="E30" s="348"/>
      <c r="F30" s="348"/>
      <c r="G30" s="349"/>
      <c r="J30" s="192" t="str">
        <f>VLOOKUP($K$2,datasm1,11,FALSE)</f>
        <v>Penulisan teks laporan hasil evaluasi yang sistematis dan efektif untuk mendokumentasikan performa serta kendala pada konfigurasi DHCP Server.</v>
      </c>
    </row>
    <row r="31" spans="1:10" x14ac:dyDescent="0.35">
      <c r="A31" s="338"/>
      <c r="B31" s="339"/>
      <c r="C31" s="206" t="s">
        <v>224</v>
      </c>
      <c r="D31" s="198"/>
      <c r="E31" s="207"/>
      <c r="F31" s="198"/>
      <c r="G31" s="208"/>
      <c r="J31" s="25" t="str">
        <f>VLOOKUP($K$2,datasm1,4,FALSE)</f>
        <v>Menerapkan perintah eksekusi bahasa pemrograman yang mengimplementasikan pemrograman terstruktur,</v>
      </c>
    </row>
    <row r="32" spans="1:10" x14ac:dyDescent="0.35">
      <c r="A32" s="338"/>
      <c r="B32" s="339"/>
      <c r="C32" s="209" t="str">
        <f>IF(D32&lt;&gt;"","-","")</f>
        <v>-</v>
      </c>
      <c r="D32" s="25" t="s">
        <v>361</v>
      </c>
      <c r="E32" s="149"/>
      <c r="G32" s="211"/>
    </row>
    <row r="33" spans="1:11" x14ac:dyDescent="0.35">
      <c r="A33" s="338"/>
      <c r="B33" s="339"/>
      <c r="C33" s="212"/>
      <c r="D33" s="201"/>
      <c r="E33" s="214"/>
      <c r="F33" s="201"/>
      <c r="G33" s="215"/>
    </row>
    <row r="34" spans="1:11" x14ac:dyDescent="0.35">
      <c r="A34" s="338"/>
      <c r="B34" s="339"/>
      <c r="C34" s="194" t="s">
        <v>223</v>
      </c>
      <c r="E34" s="149"/>
      <c r="G34" s="211"/>
    </row>
    <row r="35" spans="1:11" ht="15.75" customHeight="1" x14ac:dyDescent="0.35">
      <c r="A35" s="338"/>
      <c r="B35" s="339"/>
      <c r="C35" s="218" t="str">
        <f>IF(D35&lt;&gt;"","-","")</f>
        <v>-</v>
      </c>
      <c r="D35" s="350" t="str">
        <f>J35</f>
        <v>Laboratorium Komputer Sekolah</v>
      </c>
      <c r="E35" s="350"/>
      <c r="F35" s="350"/>
      <c r="G35" s="351"/>
      <c r="J35" s="25" t="str">
        <f>VLOOKUP($K$2,datasm1,12,FALSE)</f>
        <v>Laboratorium Komputer Sekolah</v>
      </c>
    </row>
    <row r="36" spans="1:11" ht="15.75" customHeight="1" x14ac:dyDescent="0.35">
      <c r="A36" s="338"/>
      <c r="B36" s="339"/>
      <c r="C36" s="212"/>
      <c r="D36" s="352"/>
      <c r="E36" s="352"/>
      <c r="F36" s="352"/>
      <c r="G36" s="353"/>
    </row>
    <row r="37" spans="1:11" x14ac:dyDescent="0.35">
      <c r="A37" s="338"/>
      <c r="B37" s="339"/>
      <c r="C37" s="206" t="s">
        <v>228</v>
      </c>
      <c r="D37" s="198"/>
      <c r="E37" s="207"/>
      <c r="F37" s="198"/>
      <c r="G37" s="208"/>
    </row>
    <row r="38" spans="1:11" ht="15.75" customHeight="1" x14ac:dyDescent="0.35">
      <c r="A38" s="338"/>
      <c r="B38" s="339"/>
      <c r="C38" s="218" t="s">
        <v>150</v>
      </c>
      <c r="D38" s="354" t="s">
        <v>229</v>
      </c>
      <c r="E38" s="354"/>
      <c r="F38" s="354"/>
      <c r="G38" s="355"/>
    </row>
    <row r="39" spans="1:11" ht="15.75" customHeight="1" x14ac:dyDescent="0.35">
      <c r="A39" s="338"/>
      <c r="B39" s="339"/>
      <c r="C39" s="218"/>
      <c r="D39" s="354"/>
      <c r="E39" s="354"/>
      <c r="F39" s="354"/>
      <c r="G39" s="355"/>
    </row>
    <row r="40" spans="1:11" ht="32.25" customHeight="1" x14ac:dyDescent="0.35">
      <c r="A40" s="338"/>
      <c r="B40" s="339"/>
      <c r="C40" s="218" t="s">
        <v>150</v>
      </c>
      <c r="D40" s="354" t="s">
        <v>230</v>
      </c>
      <c r="E40" s="354"/>
      <c r="F40" s="354"/>
      <c r="G40" s="355"/>
    </row>
    <row r="41" spans="1:11" ht="15.75" customHeight="1" x14ac:dyDescent="0.35">
      <c r="A41" s="338"/>
      <c r="B41" s="339"/>
      <c r="C41" s="212"/>
      <c r="D41" s="196"/>
      <c r="E41" s="196"/>
      <c r="F41" s="196"/>
      <c r="G41" s="197"/>
    </row>
    <row r="42" spans="1:11" ht="15.75" customHeight="1" x14ac:dyDescent="0.35">
      <c r="A42" s="338"/>
      <c r="B42" s="339"/>
      <c r="C42" s="194" t="s">
        <v>231</v>
      </c>
      <c r="D42" s="193"/>
      <c r="E42" s="193"/>
      <c r="F42" s="193"/>
      <c r="G42" s="195"/>
    </row>
    <row r="43" spans="1:11" ht="15.75" customHeight="1" x14ac:dyDescent="0.35">
      <c r="A43" s="338"/>
      <c r="B43" s="339"/>
      <c r="C43" s="209" t="s">
        <v>150</v>
      </c>
      <c r="D43" s="25" t="s">
        <v>233</v>
      </c>
      <c r="E43" s="193"/>
      <c r="F43" s="193"/>
      <c r="G43" s="195"/>
    </row>
    <row r="44" spans="1:11" ht="15.75" customHeight="1" x14ac:dyDescent="0.35">
      <c r="A44" s="338"/>
      <c r="B44" s="339"/>
      <c r="C44" s="209" t="s">
        <v>150</v>
      </c>
      <c r="D44" s="25" t="s">
        <v>234</v>
      </c>
      <c r="E44" s="193"/>
      <c r="F44" s="193"/>
      <c r="G44" s="195"/>
    </row>
    <row r="45" spans="1:11" ht="15.75" customHeight="1" x14ac:dyDescent="0.35">
      <c r="A45" s="340"/>
      <c r="B45" s="341"/>
      <c r="C45" s="212" t="s">
        <v>150</v>
      </c>
      <c r="D45" s="201" t="s">
        <v>232</v>
      </c>
      <c r="E45" s="196"/>
      <c r="F45" s="196"/>
      <c r="G45" s="197"/>
    </row>
    <row r="46" spans="1:11" ht="15.75" customHeight="1" x14ac:dyDescent="0.35">
      <c r="D46" s="193"/>
      <c r="E46" s="193"/>
      <c r="F46" s="193"/>
      <c r="G46" s="193"/>
    </row>
    <row r="47" spans="1:11" ht="22.5" customHeight="1" x14ac:dyDescent="0.35">
      <c r="A47" s="356" t="s">
        <v>236</v>
      </c>
      <c r="B47" s="357"/>
      <c r="C47" s="357"/>
      <c r="D47" s="357"/>
      <c r="E47" s="357"/>
      <c r="F47" s="357"/>
      <c r="G47" s="358"/>
      <c r="K47" s="203"/>
    </row>
    <row r="48" spans="1:11" x14ac:dyDescent="0.35">
      <c r="A48" s="336" t="str">
        <f>F9</f>
        <v>93 Jam Pelajaran x 45 Menit</v>
      </c>
      <c r="B48" s="337"/>
      <c r="C48" s="328" t="s">
        <v>237</v>
      </c>
      <c r="D48" s="329"/>
      <c r="E48" s="329"/>
      <c r="F48" s="329"/>
      <c r="G48" s="330"/>
      <c r="K48" s="203"/>
    </row>
    <row r="49" spans="1:11" ht="18.75" customHeight="1" x14ac:dyDescent="0.35">
      <c r="A49" s="338"/>
      <c r="B49" s="339"/>
      <c r="C49" s="220" t="s">
        <v>109</v>
      </c>
      <c r="D49" s="331" t="s">
        <v>331</v>
      </c>
      <c r="E49" s="331"/>
      <c r="F49" s="331"/>
      <c r="G49" s="332"/>
      <c r="K49" s="203"/>
    </row>
    <row r="50" spans="1:11" ht="37.5" customHeight="1" x14ac:dyDescent="0.35">
      <c r="A50" s="338"/>
      <c r="B50" s="339"/>
      <c r="C50" s="220" t="s">
        <v>111</v>
      </c>
      <c r="D50" s="331" t="str">
        <f>"murid mengerjakan asesmen diagnostik untuk mengukur pengetahuan dasar mereka tentang "&amp;J50</f>
        <v>murid mengerjakan asesmen diagnostik untuk mengukur pengetahuan dasar mereka tentang DHCP Server</v>
      </c>
      <c r="E50" s="331"/>
      <c r="F50" s="331"/>
      <c r="G50" s="332"/>
      <c r="J50" s="25" t="str">
        <f>VLOOKUP($K$2,datasm1,16,FALSE)</f>
        <v>DHCP Server</v>
      </c>
      <c r="K50" s="203"/>
    </row>
    <row r="51" spans="1:11" ht="32.25" customHeight="1" x14ac:dyDescent="0.35">
      <c r="A51" s="338"/>
      <c r="B51" s="339"/>
      <c r="C51" s="177" t="s">
        <v>112</v>
      </c>
      <c r="D51" s="331" t="s">
        <v>332</v>
      </c>
      <c r="E51" s="331"/>
      <c r="F51" s="331"/>
      <c r="G51" s="332"/>
      <c r="K51" s="203"/>
    </row>
    <row r="52" spans="1:11" ht="20.25" customHeight="1" x14ac:dyDescent="0.35">
      <c r="A52" s="338"/>
      <c r="B52" s="339"/>
      <c r="C52" s="177" t="s">
        <v>114</v>
      </c>
      <c r="D52" s="331" t="s">
        <v>238</v>
      </c>
      <c r="E52" s="331"/>
      <c r="F52" s="331"/>
      <c r="G52" s="332"/>
      <c r="K52" s="203"/>
    </row>
    <row r="53" spans="1:11" ht="57" customHeight="1" x14ac:dyDescent="0.35">
      <c r="A53" s="338"/>
      <c r="B53" s="339"/>
      <c r="C53" s="177" t="s">
        <v>150</v>
      </c>
      <c r="D53" s="331" t="str">
        <f>J55</f>
        <v>"Bayangkan jika kalian adalah admin di sebuah kampus dengan 1.000 mahasiswa; apakah kalian sanggup mendatangi setiap laptop mahasiswa satu per satu hanya untuk mengetikkan alamat IP secara manual agar mereka bisa internetan?"</v>
      </c>
      <c r="E53" s="331"/>
      <c r="F53" s="331"/>
      <c r="G53" s="332"/>
      <c r="K53" s="203"/>
    </row>
    <row r="54" spans="1:11" ht="36" customHeight="1" x14ac:dyDescent="0.35">
      <c r="A54" s="338"/>
      <c r="B54" s="339"/>
      <c r="C54" s="177">
        <v>5</v>
      </c>
      <c r="D54" s="331" t="s">
        <v>333</v>
      </c>
      <c r="E54" s="331"/>
      <c r="F54" s="331"/>
      <c r="G54" s="332"/>
      <c r="K54" s="203"/>
    </row>
    <row r="55" spans="1:11" ht="31.5" customHeight="1" x14ac:dyDescent="0.35">
      <c r="A55" s="338"/>
      <c r="B55" s="339"/>
      <c r="C55" s="177" t="s">
        <v>117</v>
      </c>
      <c r="D55" s="331" t="str">
        <f>"Guru menanggapi jawaban murid dan mengaitkannya dengan materi pembelajaran "&amp;J57</f>
        <v>Guru menanggapi jawaban murid dan mengaitkannya dengan materi pembelajaran DHCP Server</v>
      </c>
      <c r="E55" s="331"/>
      <c r="F55" s="331"/>
      <c r="G55" s="332"/>
      <c r="J55" s="25" t="str">
        <f>VLOOKUP($K$2,datasm1,13,FALSE)</f>
        <v>"Bayangkan jika kalian adalah admin di sebuah kampus dengan 1.000 mahasiswa; apakah kalian sanggup mendatangi setiap laptop mahasiswa satu per satu hanya untuk mengetikkan alamat IP secara manual agar mereka bisa internetan?"</v>
      </c>
      <c r="K55" s="203"/>
    </row>
    <row r="56" spans="1:11" ht="34.5" customHeight="1" x14ac:dyDescent="0.35">
      <c r="A56" s="338"/>
      <c r="B56" s="339"/>
      <c r="C56" s="177" t="s">
        <v>119</v>
      </c>
      <c r="D56" s="331" t="s">
        <v>240</v>
      </c>
      <c r="E56" s="331"/>
      <c r="F56" s="331"/>
      <c r="G56" s="332"/>
      <c r="K56" s="203"/>
    </row>
    <row r="57" spans="1:11" ht="48.75" customHeight="1" x14ac:dyDescent="0.35">
      <c r="A57" s="338"/>
      <c r="B57" s="339"/>
      <c r="C57" s="177" t="s">
        <v>120</v>
      </c>
      <c r="D57" s="331" t="str">
        <f>"Guru menayangkan video atau animasi tentang "&amp;J57&amp;" dalam kehidupan sehari-hari."</f>
        <v>Guru menayangkan video atau animasi tentang DHCP Server dalam kehidupan sehari-hari.</v>
      </c>
      <c r="E57" s="331"/>
      <c r="F57" s="331"/>
      <c r="G57" s="332"/>
      <c r="J57" s="25" t="str">
        <f>VLOOKUP($K$2,datasm1,16,FALSE)</f>
        <v>DHCP Server</v>
      </c>
      <c r="K57" s="203"/>
    </row>
    <row r="58" spans="1:11" x14ac:dyDescent="0.35">
      <c r="A58" s="338"/>
      <c r="B58" s="339"/>
      <c r="C58" s="359" t="s">
        <v>241</v>
      </c>
      <c r="D58" s="360"/>
      <c r="E58" s="360"/>
      <c r="F58" s="360"/>
      <c r="G58" s="361"/>
      <c r="K58" s="203"/>
    </row>
    <row r="59" spans="1:11" x14ac:dyDescent="0.35">
      <c r="A59" s="338"/>
      <c r="B59" s="339"/>
      <c r="C59" s="359" t="s">
        <v>242</v>
      </c>
      <c r="D59" s="360"/>
      <c r="E59" s="360"/>
      <c r="F59" s="360"/>
      <c r="G59" s="361"/>
      <c r="K59" s="203"/>
    </row>
    <row r="60" spans="1:11" x14ac:dyDescent="0.35">
      <c r="A60" s="338"/>
      <c r="B60" s="339"/>
      <c r="C60" s="382" t="s">
        <v>362</v>
      </c>
      <c r="D60" s="383"/>
      <c r="E60" s="383"/>
      <c r="F60" s="383"/>
      <c r="G60" s="384"/>
      <c r="K60" s="203"/>
    </row>
    <row r="61" spans="1:11" ht="34.5" customHeight="1" x14ac:dyDescent="0.35">
      <c r="A61" s="338"/>
      <c r="B61" s="339"/>
      <c r="C61" s="177" t="s">
        <v>199</v>
      </c>
      <c r="D61" s="331" t="str">
        <f>"Guru memaparkan masalah nyata yang lebih spesifik terkait materi tentang "&amp;J61</f>
        <v>Guru memaparkan masalah nyata yang lebih spesifik terkait materi tentang DHCP Server</v>
      </c>
      <c r="E61" s="331"/>
      <c r="F61" s="331"/>
      <c r="G61" s="332"/>
      <c r="J61" s="25" t="str">
        <f>VLOOKUP($K$2,datasm1,16,FALSE)</f>
        <v>DHCP Server</v>
      </c>
      <c r="K61" s="203"/>
    </row>
    <row r="62" spans="1:11" ht="43.5" customHeight="1" x14ac:dyDescent="0.35">
      <c r="A62" s="338"/>
      <c r="B62" s="339"/>
      <c r="C62" s="177" t="s">
        <v>195</v>
      </c>
      <c r="D62" s="331" t="str">
        <f>"murid akan diberi waktu untuk membaca literatur mengenai "&amp;J62</f>
        <v>murid akan diberi waktu untuk membaca literatur mengenai DHCP Server</v>
      </c>
      <c r="E62" s="331"/>
      <c r="F62" s="331"/>
      <c r="G62" s="332"/>
      <c r="J62" s="25" t="str">
        <f>VLOOKUP($K$2,datasm1,16,FALSE)</f>
        <v>DHCP Server</v>
      </c>
      <c r="K62" s="203"/>
    </row>
    <row r="63" spans="1:11" ht="38.25" customHeight="1" x14ac:dyDescent="0.35">
      <c r="A63" s="338"/>
      <c r="B63" s="339"/>
      <c r="C63" s="177" t="s">
        <v>196</v>
      </c>
      <c r="D63" s="331" t="s">
        <v>363</v>
      </c>
      <c r="E63" s="331"/>
      <c r="F63" s="331"/>
      <c r="G63" s="332"/>
      <c r="K63" s="203"/>
    </row>
    <row r="64" spans="1:11" ht="18.75" customHeight="1" x14ac:dyDescent="0.35">
      <c r="A64" s="338"/>
      <c r="B64" s="339"/>
      <c r="C64" s="382" t="s">
        <v>364</v>
      </c>
      <c r="D64" s="383"/>
      <c r="E64" s="383"/>
      <c r="F64" s="383"/>
      <c r="G64" s="384"/>
      <c r="K64" s="203"/>
    </row>
    <row r="65" spans="1:16" ht="34.5" customHeight="1" x14ac:dyDescent="0.35">
      <c r="A65" s="338"/>
      <c r="B65" s="339"/>
      <c r="C65" s="177" t="s">
        <v>197</v>
      </c>
      <c r="D65" s="331" t="s">
        <v>365</v>
      </c>
      <c r="E65" s="331"/>
      <c r="F65" s="331"/>
      <c r="G65" s="332"/>
      <c r="K65" s="221"/>
      <c r="L65" s="222"/>
      <c r="M65" s="222"/>
      <c r="N65" s="222"/>
      <c r="O65" s="222"/>
      <c r="P65" s="222"/>
    </row>
    <row r="66" spans="1:16" ht="36" customHeight="1" x14ac:dyDescent="0.35">
      <c r="A66" s="338"/>
      <c r="B66" s="339"/>
      <c r="C66" s="177" t="s">
        <v>198</v>
      </c>
      <c r="D66" s="331" t="s">
        <v>244</v>
      </c>
      <c r="E66" s="331"/>
      <c r="F66" s="331"/>
      <c r="G66" s="332"/>
      <c r="K66" s="221"/>
      <c r="L66" s="222"/>
      <c r="M66" s="222"/>
      <c r="N66" s="222"/>
      <c r="O66" s="222"/>
      <c r="P66" s="222"/>
    </row>
    <row r="67" spans="1:16" ht="19.5" customHeight="1" x14ac:dyDescent="0.35">
      <c r="A67" s="338"/>
      <c r="B67" s="339"/>
      <c r="C67" s="382" t="s">
        <v>366</v>
      </c>
      <c r="D67" s="383"/>
      <c r="E67" s="383"/>
      <c r="F67" s="383"/>
      <c r="G67" s="384"/>
      <c r="K67" s="221"/>
      <c r="L67" s="222"/>
      <c r="M67" s="222"/>
      <c r="N67" s="222"/>
      <c r="O67" s="222"/>
      <c r="P67" s="222"/>
    </row>
    <row r="68" spans="1:16" ht="33.75" customHeight="1" x14ac:dyDescent="0.35">
      <c r="A68" s="338"/>
      <c r="B68" s="339"/>
      <c r="C68" s="177" t="s">
        <v>200</v>
      </c>
      <c r="D68" s="331" t="s">
        <v>245</v>
      </c>
      <c r="E68" s="331"/>
      <c r="F68" s="331"/>
      <c r="G68" s="332"/>
      <c r="K68" s="221"/>
      <c r="L68" s="222"/>
      <c r="M68" s="222"/>
      <c r="N68" s="222"/>
      <c r="O68" s="222"/>
      <c r="P68" s="222"/>
    </row>
    <row r="69" spans="1:16" x14ac:dyDescent="0.35">
      <c r="A69" s="338"/>
      <c r="B69" s="339"/>
      <c r="C69" s="328" t="s">
        <v>246</v>
      </c>
      <c r="D69" s="329"/>
      <c r="E69" s="329"/>
      <c r="F69" s="329"/>
      <c r="G69" s="330"/>
      <c r="K69" s="221"/>
      <c r="L69" s="222"/>
      <c r="M69" s="222"/>
      <c r="N69" s="222"/>
      <c r="O69" s="222"/>
      <c r="P69" s="222"/>
    </row>
    <row r="70" spans="1:16" ht="81.75" customHeight="1" x14ac:dyDescent="0.35">
      <c r="A70" s="338"/>
      <c r="B70" s="339"/>
      <c r="C70" s="199">
        <v>15</v>
      </c>
      <c r="D70" s="331" t="str">
        <f>"murid secara berkelompok akan mengamati sebuah studi kasus, seperti "&amp;J70</f>
        <v>murid secara berkelompok akan mengamati sebuah studi kasus, seperti Sebuah kafe populer mengalami masalah di mana pelanggan baru tidak bisa terhubung ke Wi-Fi karena alamat IP yang tersedia habis akibat pengaturan waktu sewa (lease time) yang terlalu lama bagi pengguna yang sudah pulang.</v>
      </c>
      <c r="E70" s="331"/>
      <c r="F70" s="331"/>
      <c r="G70" s="332"/>
      <c r="J70" s="25" t="str">
        <f>VLOOKUP($K$2,datasm1,14,FALSE)</f>
        <v>Sebuah kafe populer mengalami masalah di mana pelanggan baru tidak bisa terhubung ke Wi-Fi karena alamat IP yang tersedia habis akibat pengaturan waktu sewa (lease time) yang terlalu lama bagi pengguna yang sudah pulang.</v>
      </c>
      <c r="K70" s="221"/>
      <c r="L70" s="222"/>
      <c r="M70" s="222"/>
      <c r="N70" s="222"/>
      <c r="O70" s="222"/>
      <c r="P70" s="222"/>
    </row>
    <row r="71" spans="1:16" ht="18" customHeight="1" x14ac:dyDescent="0.35">
      <c r="A71" s="338"/>
      <c r="B71" s="339"/>
      <c r="C71" s="382" t="s">
        <v>367</v>
      </c>
      <c r="D71" s="383"/>
      <c r="E71" s="383"/>
      <c r="F71" s="383"/>
      <c r="G71" s="384"/>
      <c r="K71" s="221"/>
      <c r="L71" s="222"/>
      <c r="M71" s="222"/>
      <c r="N71" s="222"/>
      <c r="O71" s="222"/>
      <c r="P71" s="222"/>
    </row>
    <row r="72" spans="1:16" ht="72.75" customHeight="1" x14ac:dyDescent="0.35">
      <c r="A72" s="338"/>
      <c r="B72" s="339"/>
      <c r="C72" s="199">
        <v>16</v>
      </c>
      <c r="D72" s="331" t="str">
        <f>"Berdasarkan hasil pengamatan dan diskusi, setiap kelompok akan menganalisis dan menyimpulkan hasil studi kasus. murid akan berkreasi untuk menentukan bagaimana data dari studi kasus itu bisa diorganisasi secara logis dan efisien dalam "&amp;J77</f>
        <v>Berdasarkan hasil pengamatan dan diskusi, setiap kelompok akan menganalisis dan menyimpulkan hasil studi kasus. murid akan berkreasi untuk menentukan bagaimana data dari studi kasus itu bisa diorganisasi secara logis dan efisien dalam DHCP Server</v>
      </c>
      <c r="E72" s="331"/>
      <c r="F72" s="331"/>
      <c r="G72" s="332"/>
      <c r="K72" s="221"/>
      <c r="L72" s="222"/>
      <c r="M72" s="222"/>
      <c r="N72" s="222"/>
      <c r="O72" s="222"/>
      <c r="P72" s="222"/>
    </row>
    <row r="73" spans="1:16" ht="36" customHeight="1" x14ac:dyDescent="0.35">
      <c r="A73" s="338"/>
      <c r="B73" s="339"/>
      <c r="C73" s="199">
        <v>17</v>
      </c>
      <c r="D73" s="331" t="s">
        <v>368</v>
      </c>
      <c r="E73" s="331"/>
      <c r="F73" s="331"/>
      <c r="G73" s="332"/>
      <c r="K73" s="221"/>
      <c r="L73" s="222"/>
      <c r="M73" s="222"/>
      <c r="N73" s="222"/>
      <c r="O73" s="222"/>
      <c r="P73" s="222"/>
    </row>
    <row r="74" spans="1:16" ht="17.25" customHeight="1" x14ac:dyDescent="0.35">
      <c r="A74" s="338"/>
      <c r="B74" s="339"/>
      <c r="C74" s="382" t="s">
        <v>369</v>
      </c>
      <c r="D74" s="383"/>
      <c r="E74" s="383"/>
      <c r="F74" s="383"/>
      <c r="G74" s="384"/>
      <c r="K74" s="221"/>
      <c r="L74" s="222"/>
      <c r="M74" s="222"/>
      <c r="N74" s="222"/>
      <c r="O74" s="222"/>
      <c r="P74" s="222"/>
    </row>
    <row r="75" spans="1:16" ht="18.75" customHeight="1" x14ac:dyDescent="0.35">
      <c r="A75" s="338"/>
      <c r="B75" s="339"/>
      <c r="C75" s="359" t="s">
        <v>248</v>
      </c>
      <c r="D75" s="360"/>
      <c r="E75" s="360"/>
      <c r="F75" s="360"/>
      <c r="G75" s="361"/>
      <c r="K75" s="221"/>
      <c r="L75" s="222"/>
      <c r="M75" s="222"/>
      <c r="N75" s="222"/>
      <c r="O75" s="222"/>
      <c r="P75" s="222"/>
    </row>
    <row r="76" spans="1:16" ht="19.5" customHeight="1" x14ac:dyDescent="0.35">
      <c r="A76" s="338"/>
      <c r="B76" s="339"/>
      <c r="C76" s="199">
        <v>18</v>
      </c>
      <c r="D76" s="364" t="s">
        <v>249</v>
      </c>
      <c r="E76" s="364"/>
      <c r="F76" s="364"/>
      <c r="G76" s="365"/>
      <c r="K76" s="221"/>
      <c r="L76" s="222"/>
      <c r="M76" s="222"/>
      <c r="N76" s="222"/>
      <c r="O76" s="222"/>
      <c r="P76" s="222"/>
    </row>
    <row r="77" spans="1:16" ht="33" customHeight="1" x14ac:dyDescent="0.35">
      <c r="A77" s="338"/>
      <c r="B77" s="339"/>
      <c r="C77" s="200" t="s">
        <v>150</v>
      </c>
      <c r="D77" s="362" t="str">
        <f>"murid membuat catatan refleksi tentang hasil pembelajaran, khususnya mengenai "&amp;J77</f>
        <v>murid membuat catatan refleksi tentang hasil pembelajaran, khususnya mengenai DHCP Server</v>
      </c>
      <c r="E77" s="362"/>
      <c r="F77" s="362"/>
      <c r="G77" s="363"/>
      <c r="J77" s="25" t="str">
        <f>VLOOKUP($K$2,datasm1,16,FALSE)</f>
        <v>DHCP Server</v>
      </c>
      <c r="K77" s="221"/>
      <c r="L77" s="222"/>
      <c r="M77" s="222"/>
      <c r="N77" s="222"/>
      <c r="O77" s="222"/>
      <c r="P77" s="222"/>
    </row>
    <row r="78" spans="1:16" ht="36.75" customHeight="1" x14ac:dyDescent="0.35">
      <c r="A78" s="338"/>
      <c r="B78" s="339"/>
      <c r="C78" s="200" t="s">
        <v>150</v>
      </c>
      <c r="D78" s="362" t="s">
        <v>335</v>
      </c>
      <c r="E78" s="362"/>
      <c r="F78" s="362"/>
      <c r="G78" s="363"/>
      <c r="K78" s="221"/>
      <c r="L78" s="222"/>
      <c r="M78" s="222"/>
      <c r="N78" s="222"/>
      <c r="O78" s="222"/>
      <c r="P78" s="222"/>
    </row>
    <row r="79" spans="1:16" ht="19.5" customHeight="1" x14ac:dyDescent="0.35">
      <c r="A79" s="338"/>
      <c r="B79" s="339"/>
      <c r="C79" s="199">
        <v>19</v>
      </c>
      <c r="D79" s="364" t="s">
        <v>250</v>
      </c>
      <c r="E79" s="364"/>
      <c r="F79" s="364"/>
      <c r="G79" s="365"/>
      <c r="K79" s="221"/>
      <c r="L79" s="222"/>
      <c r="M79" s="222"/>
      <c r="N79" s="222"/>
      <c r="O79" s="222"/>
      <c r="P79" s="222"/>
    </row>
    <row r="80" spans="1:16" ht="36" customHeight="1" x14ac:dyDescent="0.35">
      <c r="A80" s="338"/>
      <c r="B80" s="339"/>
      <c r="C80" s="200" t="s">
        <v>150</v>
      </c>
      <c r="D80" s="362" t="s">
        <v>336</v>
      </c>
      <c r="E80" s="362"/>
      <c r="F80" s="362"/>
      <c r="G80" s="363"/>
      <c r="K80" s="221"/>
      <c r="L80" s="222"/>
      <c r="M80" s="222"/>
      <c r="N80" s="222"/>
      <c r="O80" s="222"/>
      <c r="P80" s="222"/>
    </row>
    <row r="81" spans="1:16" ht="37.5" customHeight="1" x14ac:dyDescent="0.35">
      <c r="A81" s="338"/>
      <c r="B81" s="339"/>
      <c r="C81" s="200" t="s">
        <v>150</v>
      </c>
      <c r="D81" s="362" t="s">
        <v>337</v>
      </c>
      <c r="E81" s="362"/>
      <c r="F81" s="362"/>
      <c r="G81" s="363"/>
      <c r="K81" s="221"/>
      <c r="L81" s="222"/>
      <c r="M81" s="222"/>
      <c r="N81" s="222"/>
      <c r="O81" s="222"/>
      <c r="P81" s="222"/>
    </row>
    <row r="82" spans="1:16" x14ac:dyDescent="0.35">
      <c r="A82" s="338"/>
      <c r="B82" s="339"/>
      <c r="C82" s="371" t="s">
        <v>253</v>
      </c>
      <c r="D82" s="372"/>
      <c r="E82" s="372"/>
      <c r="F82" s="372"/>
      <c r="G82" s="373"/>
      <c r="K82" s="221"/>
      <c r="L82" s="222"/>
      <c r="M82" s="222"/>
      <c r="N82" s="222"/>
      <c r="O82" s="222"/>
      <c r="P82" s="222"/>
    </row>
    <row r="83" spans="1:16" ht="37.5" customHeight="1" x14ac:dyDescent="0.35">
      <c r="A83" s="338"/>
      <c r="B83" s="339"/>
      <c r="C83" s="177">
        <v>20</v>
      </c>
      <c r="D83" s="331" t="s">
        <v>251</v>
      </c>
      <c r="E83" s="331"/>
      <c r="F83" s="331"/>
      <c r="G83" s="332"/>
      <c r="K83" s="222"/>
      <c r="L83" s="222"/>
      <c r="M83" s="222"/>
      <c r="N83" s="222"/>
      <c r="O83" s="222"/>
      <c r="P83" s="222"/>
    </row>
    <row r="84" spans="1:16" ht="33" customHeight="1" x14ac:dyDescent="0.35">
      <c r="A84" s="338"/>
      <c r="B84" s="339"/>
      <c r="C84" s="177">
        <v>21</v>
      </c>
      <c r="D84" s="331" t="s">
        <v>252</v>
      </c>
      <c r="E84" s="331"/>
      <c r="F84" s="331"/>
      <c r="G84" s="332"/>
      <c r="K84" s="222"/>
      <c r="L84" s="222"/>
      <c r="M84" s="222"/>
      <c r="N84" s="222"/>
      <c r="O84" s="222"/>
      <c r="P84" s="222"/>
    </row>
    <row r="85" spans="1:16" ht="34.5" customHeight="1" x14ac:dyDescent="0.35">
      <c r="A85" s="340"/>
      <c r="B85" s="341"/>
      <c r="C85" s="177">
        <v>22</v>
      </c>
      <c r="D85" s="331" t="s">
        <v>194</v>
      </c>
      <c r="E85" s="331"/>
      <c r="F85" s="331"/>
      <c r="G85" s="332"/>
      <c r="K85" s="222"/>
      <c r="L85" s="222"/>
      <c r="M85" s="222"/>
      <c r="N85" s="222"/>
      <c r="O85" s="222"/>
      <c r="P85" s="222"/>
    </row>
    <row r="86" spans="1:16" ht="15.75" customHeight="1" x14ac:dyDescent="0.35">
      <c r="M86" s="222"/>
    </row>
    <row r="87" spans="1:16" ht="30.75" customHeight="1" x14ac:dyDescent="0.35">
      <c r="A87" s="366" t="s">
        <v>260</v>
      </c>
      <c r="B87" s="367"/>
      <c r="C87" s="368" t="s">
        <v>254</v>
      </c>
      <c r="D87" s="369"/>
      <c r="E87" s="228"/>
      <c r="F87" s="363" t="s">
        <v>257</v>
      </c>
      <c r="G87" s="370"/>
    </row>
    <row r="88" spans="1:16" ht="30.75" customHeight="1" x14ac:dyDescent="0.35">
      <c r="A88" s="367"/>
      <c r="B88" s="367"/>
      <c r="C88" s="368" t="s">
        <v>256</v>
      </c>
      <c r="D88" s="369"/>
      <c r="E88" s="228"/>
      <c r="F88" s="363" t="s">
        <v>258</v>
      </c>
      <c r="G88" s="370"/>
    </row>
    <row r="89" spans="1:16" ht="30.75" customHeight="1" x14ac:dyDescent="0.35">
      <c r="A89" s="367"/>
      <c r="B89" s="367"/>
      <c r="C89" s="368" t="s">
        <v>255</v>
      </c>
      <c r="D89" s="369"/>
      <c r="E89" s="228"/>
      <c r="F89" s="363" t="s">
        <v>259</v>
      </c>
      <c r="G89" s="370"/>
    </row>
    <row r="93" spans="1:16" x14ac:dyDescent="0.35">
      <c r="B93" s="25" t="s">
        <v>153</v>
      </c>
      <c r="F93" s="25" t="str">
        <f>DATA!C6&amp;", "&amp;DATA!C17</f>
        <v>Narmada, 13 Juli 2026</v>
      </c>
    </row>
    <row r="94" spans="1:16" x14ac:dyDescent="0.35">
      <c r="B94" s="25" t="str">
        <f>IF(DATA!C16&lt;&gt;"",DATA!C16&amp;" ","")&amp;"Kepala "&amp;DATA!C5</f>
        <v>Kepala SMKN 1 Narmada</v>
      </c>
      <c r="F94" s="25" t="s">
        <v>49</v>
      </c>
    </row>
    <row r="99" spans="2:14" x14ac:dyDescent="0.35">
      <c r="B99" s="223" t="str">
        <f>DATA!C14</f>
        <v>Ridhan Hadi, S.Pd., M.Pd.</v>
      </c>
      <c r="F99" s="223" t="str">
        <f>DATA!C12</f>
        <v>Candra Rusmana</v>
      </c>
    </row>
    <row r="100" spans="2:14" x14ac:dyDescent="0.35">
      <c r="B100" s="25" t="str">
        <f>"NIP. "&amp;DATA!C15</f>
        <v>NIP. 19830603 201001 1 016</v>
      </c>
      <c r="F100" s="25" t="str">
        <f>"NIP. "&amp;DATA!C13</f>
        <v>NIP. 199001022023211000</v>
      </c>
    </row>
    <row r="103" spans="2:14" x14ac:dyDescent="0.35">
      <c r="N103" s="25" t="s">
        <v>154</v>
      </c>
    </row>
  </sheetData>
  <sheetProtection algorithmName="SHA-512" hashValue="wPN+F1YGriUBhkSA4+f/vdEsckwipQEpYmdZirEs0UgBkUQBBmR8O20dCqiB22YCQ2urun89neJuDnxBTpsNrw==" saltValue="AUIUP6ZQW/u6OYOfW+jQWg==" spinCount="100000" sheet="1" selectLockedCells="1" autoFilter="0"/>
  <mergeCells count="61">
    <mergeCell ref="D81:G81"/>
    <mergeCell ref="C82:G82"/>
    <mergeCell ref="D83:G83"/>
    <mergeCell ref="D84:G84"/>
    <mergeCell ref="D85:G85"/>
    <mergeCell ref="C60:G60"/>
    <mergeCell ref="C64:G64"/>
    <mergeCell ref="C67:G67"/>
    <mergeCell ref="C71:G71"/>
    <mergeCell ref="D73:G73"/>
    <mergeCell ref="D63:G63"/>
    <mergeCell ref="A87:B89"/>
    <mergeCell ref="C87:D87"/>
    <mergeCell ref="F87:G87"/>
    <mergeCell ref="C88:D88"/>
    <mergeCell ref="F88:G88"/>
    <mergeCell ref="C89:D89"/>
    <mergeCell ref="F89:G89"/>
    <mergeCell ref="D78:G78"/>
    <mergeCell ref="D79:G79"/>
    <mergeCell ref="D80:G80"/>
    <mergeCell ref="D66:G66"/>
    <mergeCell ref="D68:G68"/>
    <mergeCell ref="C69:G69"/>
    <mergeCell ref="D70:G70"/>
    <mergeCell ref="D72:G72"/>
    <mergeCell ref="C74:G74"/>
    <mergeCell ref="C75:G75"/>
    <mergeCell ref="D76:G76"/>
    <mergeCell ref="D77:G77"/>
    <mergeCell ref="D29:G30"/>
    <mergeCell ref="D35:G36"/>
    <mergeCell ref="D38:G39"/>
    <mergeCell ref="D40:G40"/>
    <mergeCell ref="A47:G47"/>
    <mergeCell ref="A19:B45"/>
    <mergeCell ref="D20:G23"/>
    <mergeCell ref="D25:G25"/>
    <mergeCell ref="D26:G26"/>
    <mergeCell ref="D27:G27"/>
    <mergeCell ref="A48:B85"/>
    <mergeCell ref="C48:G48"/>
    <mergeCell ref="D49:G49"/>
    <mergeCell ref="D50:G50"/>
    <mergeCell ref="D51:G51"/>
    <mergeCell ref="D65:G65"/>
    <mergeCell ref="D52:G52"/>
    <mergeCell ref="D53:G53"/>
    <mergeCell ref="D54:G54"/>
    <mergeCell ref="D55:G55"/>
    <mergeCell ref="D56:G56"/>
    <mergeCell ref="D57:G57"/>
    <mergeCell ref="C58:G58"/>
    <mergeCell ref="C59:G59"/>
    <mergeCell ref="D61:G61"/>
    <mergeCell ref="D62:G62"/>
    <mergeCell ref="K1:Q1"/>
    <mergeCell ref="A2:G2"/>
    <mergeCell ref="A3:G3"/>
    <mergeCell ref="F8:G8"/>
    <mergeCell ref="A12:B17"/>
  </mergeCells>
  <pageMargins left="0.7" right="0.7" top="0.75" bottom="0.75" header="0.3" footer="0.3"/>
  <pageSetup paperSize="9" orientation="portrait" r:id="rId1"/>
  <rowBreaks count="1" manualBreakCount="1">
    <brk id="30"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AFA04-FA06-4B2D-AE52-985151D5161D}">
  <dimension ref="A1:Q103"/>
  <sheetViews>
    <sheetView zoomScaleNormal="100" workbookViewId="0">
      <selection activeCell="I1" sqref="I1"/>
    </sheetView>
  </sheetViews>
  <sheetFormatPr defaultColWidth="9.1796875" defaultRowHeight="15.5" x14ac:dyDescent="0.35"/>
  <cols>
    <col min="1" max="1" width="3.54296875" style="25" customWidth="1"/>
    <col min="2" max="2" width="12" style="25" customWidth="1"/>
    <col min="3" max="3" width="3" style="25" customWidth="1"/>
    <col min="4" max="4" width="24.26953125" style="25" customWidth="1"/>
    <col min="5" max="5" width="2.7265625" style="25" customWidth="1"/>
    <col min="6" max="6" width="30.453125" style="25" customWidth="1"/>
    <col min="7" max="7" width="11" style="25" customWidth="1"/>
    <col min="8" max="9" width="9.1796875" style="25"/>
    <col min="10" max="10" width="38.54296875" style="25" hidden="1" customWidth="1"/>
    <col min="11" max="17" width="9.1796875" style="25" customWidth="1"/>
    <col min="18" max="16384" width="9.1796875" style="25"/>
  </cols>
  <sheetData>
    <row r="1" spans="1:17" ht="73.5" customHeight="1" x14ac:dyDescent="0.35">
      <c r="H1" s="149" t="s">
        <v>176</v>
      </c>
      <c r="I1" s="202">
        <v>1</v>
      </c>
      <c r="K1" s="333" t="s">
        <v>267</v>
      </c>
      <c r="L1" s="333"/>
      <c r="M1" s="333"/>
      <c r="N1" s="333"/>
      <c r="O1" s="333"/>
      <c r="P1" s="333"/>
      <c r="Q1" s="333"/>
    </row>
    <row r="2" spans="1:17" x14ac:dyDescent="0.35">
      <c r="A2" s="334" t="s">
        <v>210</v>
      </c>
      <c r="B2" s="334"/>
      <c r="C2" s="334"/>
      <c r="D2" s="334"/>
      <c r="E2" s="334"/>
      <c r="F2" s="334"/>
      <c r="G2" s="334"/>
      <c r="K2" s="203" t="str">
        <f>I1&amp;"a"</f>
        <v>1a</v>
      </c>
    </row>
    <row r="3" spans="1:17" x14ac:dyDescent="0.35">
      <c r="A3" s="334" t="s">
        <v>211</v>
      </c>
      <c r="B3" s="334"/>
      <c r="C3" s="334"/>
      <c r="D3" s="334"/>
      <c r="E3" s="334"/>
      <c r="F3" s="334"/>
      <c r="G3" s="334"/>
      <c r="K3" s="203" t="str">
        <f>I1&amp;"b"</f>
        <v>1b</v>
      </c>
    </row>
    <row r="4" spans="1:17" x14ac:dyDescent="0.35">
      <c r="K4" s="142"/>
    </row>
    <row r="5" spans="1:17" x14ac:dyDescent="0.35">
      <c r="C5" s="25" t="s">
        <v>54</v>
      </c>
      <c r="E5" s="149" t="s">
        <v>86</v>
      </c>
      <c r="F5" s="25" t="str">
        <f>DATA!C5</f>
        <v>SMKN 1 Narmada</v>
      </c>
    </row>
    <row r="6" spans="1:17" x14ac:dyDescent="0.35">
      <c r="C6" s="25" t="s">
        <v>53</v>
      </c>
      <c r="E6" s="149" t="s">
        <v>86</v>
      </c>
      <c r="F6" s="25" t="str">
        <f>DATA!C10</f>
        <v>Kometensi Keahlian Rekayasa Perangkat Lunak</v>
      </c>
    </row>
    <row r="7" spans="1:17" x14ac:dyDescent="0.35">
      <c r="C7" s="25" t="s">
        <v>151</v>
      </c>
      <c r="E7" s="149" t="s">
        <v>86</v>
      </c>
      <c r="F7" s="25" t="str">
        <f>DATA!C11</f>
        <v>XI RPL</v>
      </c>
    </row>
    <row r="8" spans="1:17" ht="45" customHeight="1" x14ac:dyDescent="0.35">
      <c r="C8" s="204" t="s">
        <v>152</v>
      </c>
      <c r="E8" s="205" t="s">
        <v>86</v>
      </c>
      <c r="F8" s="335" t="str">
        <f>VLOOKUP($K$2,datasm2,16,FALSE)</f>
        <v>Mail Server</v>
      </c>
      <c r="G8" s="335"/>
    </row>
    <row r="9" spans="1:17" x14ac:dyDescent="0.35">
      <c r="C9" s="25" t="s">
        <v>58</v>
      </c>
      <c r="E9" s="149" t="s">
        <v>86</v>
      </c>
      <c r="F9" s="25" t="str">
        <f>VLOOKUP($K$2,datasm2,18,FALSE)&amp;" Jam Pelajaran x "&amp;DATA!C20&amp; " Menit"</f>
        <v>111 Jam Pelajaran x 45 Menit</v>
      </c>
    </row>
    <row r="10" spans="1:17" x14ac:dyDescent="0.35">
      <c r="E10" s="149"/>
      <c r="F10" s="25" t="str">
        <f>VLOOKUP($K$2,datasm2,19,FALSE)&amp;" X Pertemuan"</f>
        <v>16 X Pertemuan</v>
      </c>
    </row>
    <row r="11" spans="1:17" x14ac:dyDescent="0.35">
      <c r="E11" s="149"/>
    </row>
    <row r="12" spans="1:17" x14ac:dyDescent="0.35">
      <c r="A12" s="336" t="s">
        <v>206</v>
      </c>
      <c r="B12" s="337"/>
      <c r="C12" s="206" t="s">
        <v>207</v>
      </c>
      <c r="D12" s="198"/>
      <c r="E12" s="207"/>
      <c r="F12" s="198"/>
      <c r="G12" s="208"/>
    </row>
    <row r="13" spans="1:17" x14ac:dyDescent="0.35">
      <c r="A13" s="338"/>
      <c r="B13" s="339"/>
      <c r="C13" s="209" t="str">
        <f>IF(D13&lt;&gt;"","-","")</f>
        <v>-</v>
      </c>
      <c r="D13" s="210" t="s">
        <v>218</v>
      </c>
      <c r="E13" s="149"/>
      <c r="G13" s="211"/>
    </row>
    <row r="14" spans="1:17" x14ac:dyDescent="0.35">
      <c r="A14" s="338"/>
      <c r="B14" s="339"/>
      <c r="C14" s="209" t="str">
        <f t="shared" ref="C14:C17" si="0">IF(D14&lt;&gt;"","-","")</f>
        <v>-</v>
      </c>
      <c r="D14" s="210" t="s">
        <v>219</v>
      </c>
      <c r="E14" s="149"/>
      <c r="G14" s="211"/>
    </row>
    <row r="15" spans="1:17" x14ac:dyDescent="0.35">
      <c r="A15" s="338"/>
      <c r="B15" s="339"/>
      <c r="C15" s="209" t="str">
        <f t="shared" si="0"/>
        <v>-</v>
      </c>
      <c r="D15" s="210" t="s">
        <v>220</v>
      </c>
      <c r="E15" s="149"/>
      <c r="G15" s="211"/>
    </row>
    <row r="16" spans="1:17" x14ac:dyDescent="0.35">
      <c r="A16" s="338"/>
      <c r="B16" s="339"/>
      <c r="C16" s="209" t="str">
        <f t="shared" si="0"/>
        <v>-</v>
      </c>
      <c r="D16" s="210" t="s">
        <v>221</v>
      </c>
      <c r="E16" s="149"/>
      <c r="G16" s="211"/>
    </row>
    <row r="17" spans="1:10" x14ac:dyDescent="0.35">
      <c r="A17" s="340"/>
      <c r="B17" s="341"/>
      <c r="C17" s="212" t="str">
        <f t="shared" si="0"/>
        <v>-</v>
      </c>
      <c r="D17" s="213" t="s">
        <v>208</v>
      </c>
      <c r="E17" s="214"/>
      <c r="F17" s="201"/>
      <c r="G17" s="215"/>
    </row>
    <row r="18" spans="1:10" x14ac:dyDescent="0.35">
      <c r="A18" s="224"/>
      <c r="B18" s="224"/>
      <c r="C18" s="225"/>
      <c r="D18" s="226"/>
      <c r="E18" s="227"/>
      <c r="F18" s="225"/>
      <c r="G18" s="225"/>
    </row>
    <row r="19" spans="1:10" x14ac:dyDescent="0.35">
      <c r="A19" s="336" t="s">
        <v>235</v>
      </c>
      <c r="B19" s="337"/>
      <c r="C19" s="216" t="s">
        <v>209</v>
      </c>
      <c r="D19" s="198"/>
      <c r="E19" s="207"/>
      <c r="F19" s="198"/>
      <c r="G19" s="208"/>
    </row>
    <row r="20" spans="1:10" x14ac:dyDescent="0.35">
      <c r="A20" s="338"/>
      <c r="B20" s="339"/>
      <c r="C20" s="209"/>
      <c r="D20" s="342" t="str">
        <f>DATA!C21</f>
        <v>Pada akhir fase F. Peserta didik mampu Pemrograman berbasis teks, grafis, dan multimedia Menerapkan perintah eksekusi bahasa pemrograman yang mengimplementasikan pemrograman terstruktur, pemrograman berorientasi objek lanjutan, pemodelan perangkat lunak, pemrograman antarmuka GUI (Graphical
User Interface), dan pemanfaatan pustaka (library).</v>
      </c>
      <c r="E20" s="342"/>
      <c r="F20" s="342"/>
      <c r="G20" s="343"/>
    </row>
    <row r="21" spans="1:10" x14ac:dyDescent="0.35">
      <c r="A21" s="338"/>
      <c r="B21" s="339"/>
      <c r="C21" s="209"/>
      <c r="D21" s="342"/>
      <c r="E21" s="342"/>
      <c r="F21" s="342"/>
      <c r="G21" s="343"/>
    </row>
    <row r="22" spans="1:10" x14ac:dyDescent="0.35">
      <c r="A22" s="338"/>
      <c r="B22" s="339"/>
      <c r="C22" s="209"/>
      <c r="D22" s="342"/>
      <c r="E22" s="342"/>
      <c r="F22" s="342"/>
      <c r="G22" s="343"/>
    </row>
    <row r="23" spans="1:10" ht="36" customHeight="1" x14ac:dyDescent="0.35">
      <c r="A23" s="338"/>
      <c r="B23" s="339"/>
      <c r="C23" s="212"/>
      <c r="D23" s="344"/>
      <c r="E23" s="344"/>
      <c r="F23" s="344"/>
      <c r="G23" s="345"/>
    </row>
    <row r="24" spans="1:10" x14ac:dyDescent="0.35">
      <c r="A24" s="338"/>
      <c r="B24" s="339"/>
      <c r="C24" s="206" t="s">
        <v>212</v>
      </c>
      <c r="D24" s="217"/>
      <c r="E24" s="207"/>
      <c r="F24" s="198"/>
      <c r="G24" s="208"/>
    </row>
    <row r="25" spans="1:10" ht="48" customHeight="1" x14ac:dyDescent="0.35">
      <c r="A25" s="338"/>
      <c r="B25" s="339"/>
      <c r="C25" s="218" t="str">
        <f>IF(D25&lt;&gt;"","-","")</f>
        <v>-</v>
      </c>
      <c r="D25" s="342" t="str">
        <f>J25&amp;" : "&amp;J26</f>
        <v>Matematika : Menerapkan konsep logika himpunan dan operasi relasional untuk memahami cara pengambilan data yang efisien melalui perintah query pada tabel-tabel yang saling terhubung.</v>
      </c>
      <c r="E25" s="342"/>
      <c r="F25" s="342"/>
      <c r="G25" s="343"/>
      <c r="J25" s="192" t="str">
        <f>VLOOKUP($K$2,datasm2,6,FALSE)</f>
        <v>Matematika</v>
      </c>
    </row>
    <row r="26" spans="1:10" ht="47.25" customHeight="1" x14ac:dyDescent="0.35">
      <c r="A26" s="338"/>
      <c r="B26" s="339"/>
      <c r="C26" s="218" t="str">
        <f t="shared" ref="C26" si="1">IF(D26&lt;&gt;"","-","")</f>
        <v>-</v>
      </c>
      <c r="D26" s="342" t="str">
        <f>J27&amp;" : "&amp;J28</f>
        <v>Bahasa Indonesia : Menyusun teks laporan hasil evaluasi performa database serta mendokumentasikan prosedur backup dan restore data secara sistematis dan kronologis.</v>
      </c>
      <c r="E26" s="342"/>
      <c r="F26" s="342"/>
      <c r="G26" s="343"/>
      <c r="J26" s="192" t="str">
        <f>VLOOKUP($K$2,datasm2,7,FALSE)</f>
        <v>Menerapkan konsep logika himpunan dan operasi relasional untuk memahami cara pengambilan data yang efisien melalui perintah query pada tabel-tabel yang saling terhubung.</v>
      </c>
    </row>
    <row r="27" spans="1:10" ht="48" customHeight="1" x14ac:dyDescent="0.35">
      <c r="A27" s="338"/>
      <c r="B27" s="339"/>
      <c r="C27" s="178" t="str">
        <f>IF(D27&lt;&gt;"","-","")</f>
        <v>-</v>
      </c>
      <c r="D27" s="344" t="str">
        <f>J29&amp;" : "&amp;J30</f>
        <v>Pendidikan Pancasila : Menganalisis tanggung jawab etika dan aspek hukum perlindungan data pribadi (UU PDP) dalam mengelola basis data agar terhindar dari kebocoran atau penyalahgunaan informasi digital.</v>
      </c>
      <c r="E27" s="344"/>
      <c r="F27" s="344"/>
      <c r="G27" s="345"/>
      <c r="J27" s="192" t="str">
        <f>VLOOKUP($K$2,datasm2,8,FALSE)</f>
        <v>Bahasa Indonesia</v>
      </c>
    </row>
    <row r="28" spans="1:10" ht="16.5" customHeight="1" x14ac:dyDescent="0.35">
      <c r="A28" s="338"/>
      <c r="B28" s="339"/>
      <c r="C28" s="206" t="s">
        <v>225</v>
      </c>
      <c r="D28" s="219"/>
      <c r="E28" s="207"/>
      <c r="F28" s="198"/>
      <c r="G28" s="208"/>
      <c r="J28" s="192" t="str">
        <f>VLOOKUP($K$2,datasm2,9,FALSE)</f>
        <v>Menyusun teks laporan hasil evaluasi performa database serta mendokumentasikan prosedur backup dan restore data secara sistematis dan kronologis.</v>
      </c>
    </row>
    <row r="29" spans="1:10" x14ac:dyDescent="0.35">
      <c r="A29" s="338"/>
      <c r="B29" s="339"/>
      <c r="C29" s="209" t="str">
        <f>IF(D29&lt;&gt;"","-","")</f>
        <v>-</v>
      </c>
      <c r="D29" s="346" t="str">
        <f>"murid mampu "&amp;J31</f>
        <v>murid mampu Mengevaluasi DNS Server dan Mengkonfigurasi DNS Server</v>
      </c>
      <c r="E29" s="346"/>
      <c r="F29" s="346"/>
      <c r="G29" s="347"/>
      <c r="J29" s="192" t="str">
        <f>VLOOKUP($K$2,datasm2,10,FALSE)</f>
        <v>Pendidikan Pancasila</v>
      </c>
    </row>
    <row r="30" spans="1:10" ht="24.75" customHeight="1" x14ac:dyDescent="0.35">
      <c r="A30" s="338"/>
      <c r="B30" s="339"/>
      <c r="C30" s="212"/>
      <c r="D30" s="348"/>
      <c r="E30" s="348"/>
      <c r="F30" s="348"/>
      <c r="G30" s="349"/>
      <c r="J30" s="192" t="str">
        <f>VLOOKUP($K$2,datasm2,11,FALSE)</f>
        <v>Menganalisis tanggung jawab etika dan aspek hukum perlindungan data pribadi (UU PDP) dalam mengelola basis data agar terhindar dari kebocoran atau penyalahgunaan informasi digital.</v>
      </c>
    </row>
    <row r="31" spans="1:10" x14ac:dyDescent="0.35">
      <c r="A31" s="338"/>
      <c r="B31" s="339"/>
      <c r="C31" s="206" t="s">
        <v>224</v>
      </c>
      <c r="D31" s="198"/>
      <c r="E31" s="207"/>
      <c r="F31" s="198"/>
      <c r="G31" s="208"/>
      <c r="J31" s="25" t="str">
        <f>VLOOKUP($K$2,datasm2,4,FALSE)</f>
        <v>Mengevaluasi DNS Server dan Mengkonfigurasi DNS Server</v>
      </c>
    </row>
    <row r="32" spans="1:10" x14ac:dyDescent="0.35">
      <c r="A32" s="338"/>
      <c r="B32" s="339"/>
      <c r="C32" s="209" t="str">
        <f>IF(D32&lt;&gt;"","-","")</f>
        <v>-</v>
      </c>
      <c r="D32" s="25" t="s">
        <v>361</v>
      </c>
      <c r="E32" s="149"/>
      <c r="G32" s="211"/>
    </row>
    <row r="33" spans="1:11" x14ac:dyDescent="0.35">
      <c r="A33" s="338"/>
      <c r="B33" s="339"/>
      <c r="C33" s="212"/>
      <c r="D33" s="201"/>
      <c r="E33" s="214"/>
      <c r="F33" s="201"/>
      <c r="G33" s="215"/>
    </row>
    <row r="34" spans="1:11" x14ac:dyDescent="0.35">
      <c r="A34" s="338"/>
      <c r="B34" s="339"/>
      <c r="C34" s="194" t="s">
        <v>223</v>
      </c>
      <c r="E34" s="149"/>
      <c r="G34" s="211"/>
    </row>
    <row r="35" spans="1:11" ht="15.75" customHeight="1" x14ac:dyDescent="0.35">
      <c r="A35" s="338"/>
      <c r="B35" s="339"/>
      <c r="C35" s="218" t="str">
        <f>IF(D35&lt;&gt;"","-","")</f>
        <v>-</v>
      </c>
      <c r="D35" s="350" t="str">
        <f>J35</f>
        <v>Laboratorium Komputer Sekolah</v>
      </c>
      <c r="E35" s="350"/>
      <c r="F35" s="350"/>
      <c r="G35" s="351"/>
      <c r="J35" s="25" t="str">
        <f>VLOOKUP($K$2,datasm2,12,FALSE)</f>
        <v>Laboratorium Komputer Sekolah</v>
      </c>
    </row>
    <row r="36" spans="1:11" ht="15.75" customHeight="1" x14ac:dyDescent="0.35">
      <c r="A36" s="338"/>
      <c r="B36" s="339"/>
      <c r="C36" s="212"/>
      <c r="D36" s="352"/>
      <c r="E36" s="352"/>
      <c r="F36" s="352"/>
      <c r="G36" s="353"/>
    </row>
    <row r="37" spans="1:11" x14ac:dyDescent="0.35">
      <c r="A37" s="338"/>
      <c r="B37" s="339"/>
      <c r="C37" s="206" t="s">
        <v>228</v>
      </c>
      <c r="D37" s="198"/>
      <c r="E37" s="207"/>
      <c r="F37" s="198"/>
      <c r="G37" s="208"/>
    </row>
    <row r="38" spans="1:11" ht="15.75" customHeight="1" x14ac:dyDescent="0.35">
      <c r="A38" s="338"/>
      <c r="B38" s="339"/>
      <c r="C38" s="218" t="s">
        <v>150</v>
      </c>
      <c r="D38" s="354" t="s">
        <v>229</v>
      </c>
      <c r="E38" s="354"/>
      <c r="F38" s="354"/>
      <c r="G38" s="355"/>
    </row>
    <row r="39" spans="1:11" ht="15.75" customHeight="1" x14ac:dyDescent="0.35">
      <c r="A39" s="338"/>
      <c r="B39" s="339"/>
      <c r="C39" s="218"/>
      <c r="D39" s="354"/>
      <c r="E39" s="354"/>
      <c r="F39" s="354"/>
      <c r="G39" s="355"/>
    </row>
    <row r="40" spans="1:11" ht="32.25" customHeight="1" x14ac:dyDescent="0.35">
      <c r="A40" s="338"/>
      <c r="B40" s="339"/>
      <c r="C40" s="218" t="s">
        <v>150</v>
      </c>
      <c r="D40" s="354" t="s">
        <v>230</v>
      </c>
      <c r="E40" s="354"/>
      <c r="F40" s="354"/>
      <c r="G40" s="355"/>
    </row>
    <row r="41" spans="1:11" ht="15.75" customHeight="1" x14ac:dyDescent="0.35">
      <c r="A41" s="338"/>
      <c r="B41" s="339"/>
      <c r="C41" s="212"/>
      <c r="D41" s="196"/>
      <c r="E41" s="196"/>
      <c r="F41" s="196"/>
      <c r="G41" s="197"/>
    </row>
    <row r="42" spans="1:11" ht="15.75" customHeight="1" x14ac:dyDescent="0.35">
      <c r="A42" s="338"/>
      <c r="B42" s="339"/>
      <c r="C42" s="194" t="s">
        <v>231</v>
      </c>
      <c r="D42" s="193"/>
      <c r="E42" s="193"/>
      <c r="F42" s="193"/>
      <c r="G42" s="195"/>
    </row>
    <row r="43" spans="1:11" ht="15.75" customHeight="1" x14ac:dyDescent="0.35">
      <c r="A43" s="338"/>
      <c r="B43" s="339"/>
      <c r="C43" s="209" t="s">
        <v>150</v>
      </c>
      <c r="D43" s="25" t="s">
        <v>233</v>
      </c>
      <c r="E43" s="193"/>
      <c r="F43" s="193"/>
      <c r="G43" s="195"/>
    </row>
    <row r="44" spans="1:11" ht="15.75" customHeight="1" x14ac:dyDescent="0.35">
      <c r="A44" s="338"/>
      <c r="B44" s="339"/>
      <c r="C44" s="209" t="s">
        <v>150</v>
      </c>
      <c r="D44" s="25" t="s">
        <v>234</v>
      </c>
      <c r="E44" s="193"/>
      <c r="F44" s="193"/>
      <c r="G44" s="195"/>
    </row>
    <row r="45" spans="1:11" ht="15.75" customHeight="1" x14ac:dyDescent="0.35">
      <c r="A45" s="340"/>
      <c r="B45" s="341"/>
      <c r="C45" s="212" t="s">
        <v>150</v>
      </c>
      <c r="D45" s="201" t="s">
        <v>232</v>
      </c>
      <c r="E45" s="196"/>
      <c r="F45" s="196"/>
      <c r="G45" s="197"/>
    </row>
    <row r="46" spans="1:11" ht="15.75" customHeight="1" x14ac:dyDescent="0.35">
      <c r="D46" s="193"/>
      <c r="E46" s="193"/>
      <c r="F46" s="193"/>
      <c r="G46" s="193"/>
    </row>
    <row r="47" spans="1:11" ht="22.5" customHeight="1" x14ac:dyDescent="0.35">
      <c r="A47" s="356" t="s">
        <v>236</v>
      </c>
      <c r="B47" s="357"/>
      <c r="C47" s="357"/>
      <c r="D47" s="357"/>
      <c r="E47" s="357"/>
      <c r="F47" s="357"/>
      <c r="G47" s="358"/>
      <c r="K47" s="203"/>
    </row>
    <row r="48" spans="1:11" x14ac:dyDescent="0.35">
      <c r="A48" s="336" t="str">
        <f>F9</f>
        <v>111 Jam Pelajaran x 45 Menit</v>
      </c>
      <c r="B48" s="337"/>
      <c r="C48" s="328" t="s">
        <v>237</v>
      </c>
      <c r="D48" s="329"/>
      <c r="E48" s="329"/>
      <c r="F48" s="329"/>
      <c r="G48" s="330"/>
      <c r="K48" s="203"/>
    </row>
    <row r="49" spans="1:11" ht="18.75" customHeight="1" x14ac:dyDescent="0.35">
      <c r="A49" s="338"/>
      <c r="B49" s="339"/>
      <c r="C49" s="220" t="s">
        <v>109</v>
      </c>
      <c r="D49" s="331" t="s">
        <v>331</v>
      </c>
      <c r="E49" s="331"/>
      <c r="F49" s="331"/>
      <c r="G49" s="332"/>
      <c r="K49" s="203"/>
    </row>
    <row r="50" spans="1:11" ht="37.5" customHeight="1" x14ac:dyDescent="0.35">
      <c r="A50" s="338"/>
      <c r="B50" s="339"/>
      <c r="C50" s="220" t="s">
        <v>111</v>
      </c>
      <c r="D50" s="331" t="str">
        <f>"murid mengerjakan asesmen diagnostik untuk mengukur pengetahuan dasar mereka tentang "&amp;J50</f>
        <v>murid mengerjakan asesmen diagnostik untuk mengukur pengetahuan dasar mereka tentang Mail Server</v>
      </c>
      <c r="E50" s="331"/>
      <c r="F50" s="331"/>
      <c r="G50" s="332"/>
      <c r="J50" s="25" t="str">
        <f>VLOOKUP($K$2,datasm2,16,FALSE)</f>
        <v>Mail Server</v>
      </c>
      <c r="K50" s="203"/>
    </row>
    <row r="51" spans="1:11" ht="32.25" customHeight="1" x14ac:dyDescent="0.35">
      <c r="A51" s="338"/>
      <c r="B51" s="339"/>
      <c r="C51" s="177" t="s">
        <v>112</v>
      </c>
      <c r="D51" s="331" t="s">
        <v>332</v>
      </c>
      <c r="E51" s="331"/>
      <c r="F51" s="331"/>
      <c r="G51" s="332"/>
      <c r="K51" s="203"/>
    </row>
    <row r="52" spans="1:11" ht="20.25" customHeight="1" x14ac:dyDescent="0.35">
      <c r="A52" s="338"/>
      <c r="B52" s="339"/>
      <c r="C52" s="177" t="s">
        <v>114</v>
      </c>
      <c r="D52" s="331" t="s">
        <v>238</v>
      </c>
      <c r="E52" s="331"/>
      <c r="F52" s="331"/>
      <c r="G52" s="332"/>
      <c r="K52" s="203"/>
    </row>
    <row r="53" spans="1:11" ht="57" customHeight="1" x14ac:dyDescent="0.35">
      <c r="A53" s="338"/>
      <c r="B53" s="339"/>
      <c r="C53" s="177" t="s">
        <v>150</v>
      </c>
      <c r="D53" s="331" t="str">
        <f>J55</f>
        <v>"Jika kalian diminta mencari satu nama di antara satu juta data pengguna aplikasi belanja online dalam waktu kurang dari satu detik, mungkinkah hal itu dilakukan jika datanya hanya disimpan dalam buku catatan atau file teks biasa?"</v>
      </c>
      <c r="E53" s="331"/>
      <c r="F53" s="331"/>
      <c r="G53" s="332"/>
      <c r="K53" s="203"/>
    </row>
    <row r="54" spans="1:11" ht="36" customHeight="1" x14ac:dyDescent="0.35">
      <c r="A54" s="338"/>
      <c r="B54" s="339"/>
      <c r="C54" s="177">
        <v>5</v>
      </c>
      <c r="D54" s="331" t="s">
        <v>333</v>
      </c>
      <c r="E54" s="331"/>
      <c r="F54" s="331"/>
      <c r="G54" s="332"/>
      <c r="K54" s="203"/>
    </row>
    <row r="55" spans="1:11" ht="31.5" customHeight="1" x14ac:dyDescent="0.35">
      <c r="A55" s="338"/>
      <c r="B55" s="339"/>
      <c r="C55" s="177" t="s">
        <v>117</v>
      </c>
      <c r="D55" s="331" t="str">
        <f>"Guru menanggapi jawaban murid dan mengaitkannya dengan materi pembelajaran "&amp;J57</f>
        <v>Guru menanggapi jawaban murid dan mengaitkannya dengan materi pembelajaran Mail Server</v>
      </c>
      <c r="E55" s="331"/>
      <c r="F55" s="331"/>
      <c r="G55" s="332"/>
      <c r="J55" s="25" t="str">
        <f>VLOOKUP($K$2,datasm2,13,FALSE)</f>
        <v>"Jika kalian diminta mencari satu nama di antara satu juta data pengguna aplikasi belanja online dalam waktu kurang dari satu detik, mungkinkah hal itu dilakukan jika datanya hanya disimpan dalam buku catatan atau file teks biasa?"</v>
      </c>
      <c r="K55" s="203"/>
    </row>
    <row r="56" spans="1:11" ht="34.5" customHeight="1" x14ac:dyDescent="0.35">
      <c r="A56" s="338"/>
      <c r="B56" s="339"/>
      <c r="C56" s="177" t="s">
        <v>119</v>
      </c>
      <c r="D56" s="331" t="s">
        <v>240</v>
      </c>
      <c r="E56" s="331"/>
      <c r="F56" s="331"/>
      <c r="G56" s="332"/>
      <c r="K56" s="203"/>
    </row>
    <row r="57" spans="1:11" ht="48.75" customHeight="1" x14ac:dyDescent="0.35">
      <c r="A57" s="338"/>
      <c r="B57" s="339"/>
      <c r="C57" s="177" t="s">
        <v>120</v>
      </c>
      <c r="D57" s="331" t="str">
        <f>"Guru menayangkan video atau animasi tentang "&amp;J57&amp;" dalam kehidupan sehari-hari."</f>
        <v>Guru menayangkan video atau animasi tentang Mail Server dalam kehidupan sehari-hari.</v>
      </c>
      <c r="E57" s="331"/>
      <c r="F57" s="331"/>
      <c r="G57" s="332"/>
      <c r="J57" s="25" t="str">
        <f>VLOOKUP($K$2,datasm2,16,FALSE)</f>
        <v>Mail Server</v>
      </c>
      <c r="K57" s="203"/>
    </row>
    <row r="58" spans="1:11" x14ac:dyDescent="0.35">
      <c r="A58" s="338"/>
      <c r="B58" s="339"/>
      <c r="C58" s="359" t="s">
        <v>241</v>
      </c>
      <c r="D58" s="360"/>
      <c r="E58" s="360"/>
      <c r="F58" s="360"/>
      <c r="G58" s="361"/>
      <c r="K58" s="203"/>
    </row>
    <row r="59" spans="1:11" x14ac:dyDescent="0.35">
      <c r="A59" s="338"/>
      <c r="B59" s="339"/>
      <c r="C59" s="359" t="s">
        <v>242</v>
      </c>
      <c r="D59" s="360"/>
      <c r="E59" s="360"/>
      <c r="F59" s="360"/>
      <c r="G59" s="361"/>
      <c r="K59" s="203"/>
    </row>
    <row r="60" spans="1:11" x14ac:dyDescent="0.35">
      <c r="A60" s="338"/>
      <c r="B60" s="339"/>
      <c r="C60" s="382" t="s">
        <v>362</v>
      </c>
      <c r="D60" s="383"/>
      <c r="E60" s="383"/>
      <c r="F60" s="383"/>
      <c r="G60" s="384"/>
      <c r="K60" s="203"/>
    </row>
    <row r="61" spans="1:11" ht="34.5" customHeight="1" x14ac:dyDescent="0.35">
      <c r="A61" s="338"/>
      <c r="B61" s="339"/>
      <c r="C61" s="177" t="s">
        <v>199</v>
      </c>
      <c r="D61" s="331" t="str">
        <f>"Guru memaparkan masalah nyata yang lebih spesifik terkait materi tentang "&amp;J61</f>
        <v>Guru memaparkan masalah nyata yang lebih spesifik terkait materi tentang Mail Server</v>
      </c>
      <c r="E61" s="331"/>
      <c r="F61" s="331"/>
      <c r="G61" s="332"/>
      <c r="J61" s="25" t="str">
        <f>VLOOKUP($K$2,datasm2,16,FALSE)</f>
        <v>Mail Server</v>
      </c>
      <c r="K61" s="203"/>
    </row>
    <row r="62" spans="1:11" ht="43.5" customHeight="1" x14ac:dyDescent="0.35">
      <c r="A62" s="338"/>
      <c r="B62" s="339"/>
      <c r="C62" s="177" t="s">
        <v>195</v>
      </c>
      <c r="D62" s="331" t="str">
        <f>"murid akan diberi waktu untuk membaca literatur mengenai "&amp;J62</f>
        <v>murid akan diberi waktu untuk membaca literatur mengenai Mail Server</v>
      </c>
      <c r="E62" s="331"/>
      <c r="F62" s="331"/>
      <c r="G62" s="332"/>
      <c r="J62" s="25" t="str">
        <f>VLOOKUP($K$2,datasm2,16,FALSE)</f>
        <v>Mail Server</v>
      </c>
      <c r="K62" s="203"/>
    </row>
    <row r="63" spans="1:11" ht="38.25" customHeight="1" x14ac:dyDescent="0.35">
      <c r="A63" s="338"/>
      <c r="B63" s="339"/>
      <c r="C63" s="177" t="s">
        <v>196</v>
      </c>
      <c r="D63" s="331" t="s">
        <v>363</v>
      </c>
      <c r="E63" s="331"/>
      <c r="F63" s="331"/>
      <c r="G63" s="332"/>
      <c r="K63" s="203"/>
    </row>
    <row r="64" spans="1:11" ht="18.75" customHeight="1" x14ac:dyDescent="0.35">
      <c r="A64" s="338"/>
      <c r="B64" s="339"/>
      <c r="C64" s="382" t="s">
        <v>364</v>
      </c>
      <c r="D64" s="383"/>
      <c r="E64" s="383"/>
      <c r="F64" s="383"/>
      <c r="G64" s="384"/>
      <c r="K64" s="203"/>
    </row>
    <row r="65" spans="1:16" ht="34.5" customHeight="1" x14ac:dyDescent="0.35">
      <c r="A65" s="338"/>
      <c r="B65" s="339"/>
      <c r="C65" s="177" t="s">
        <v>197</v>
      </c>
      <c r="D65" s="331" t="s">
        <v>365</v>
      </c>
      <c r="E65" s="331"/>
      <c r="F65" s="331"/>
      <c r="G65" s="332"/>
      <c r="K65" s="221"/>
      <c r="L65" s="222"/>
      <c r="M65" s="222"/>
      <c r="N65" s="222"/>
      <c r="O65" s="222"/>
      <c r="P65" s="222"/>
    </row>
    <row r="66" spans="1:16" ht="36" customHeight="1" x14ac:dyDescent="0.35">
      <c r="A66" s="338"/>
      <c r="B66" s="339"/>
      <c r="C66" s="177" t="s">
        <v>198</v>
      </c>
      <c r="D66" s="331" t="s">
        <v>244</v>
      </c>
      <c r="E66" s="331"/>
      <c r="F66" s="331"/>
      <c r="G66" s="332"/>
      <c r="K66" s="221"/>
      <c r="L66" s="222"/>
      <c r="M66" s="222"/>
      <c r="N66" s="222"/>
      <c r="O66" s="222"/>
      <c r="P66" s="222"/>
    </row>
    <row r="67" spans="1:16" ht="19.5" customHeight="1" x14ac:dyDescent="0.35">
      <c r="A67" s="338"/>
      <c r="B67" s="339"/>
      <c r="C67" s="382" t="s">
        <v>366</v>
      </c>
      <c r="D67" s="383"/>
      <c r="E67" s="383"/>
      <c r="F67" s="383"/>
      <c r="G67" s="384"/>
      <c r="K67" s="221"/>
      <c r="L67" s="222"/>
      <c r="M67" s="222"/>
      <c r="N67" s="222"/>
      <c r="O67" s="222"/>
      <c r="P67" s="222"/>
    </row>
    <row r="68" spans="1:16" ht="33.75" customHeight="1" x14ac:dyDescent="0.35">
      <c r="A68" s="338"/>
      <c r="B68" s="339"/>
      <c r="C68" s="177" t="s">
        <v>200</v>
      </c>
      <c r="D68" s="331" t="s">
        <v>245</v>
      </c>
      <c r="E68" s="331"/>
      <c r="F68" s="331"/>
      <c r="G68" s="332"/>
      <c r="K68" s="221"/>
      <c r="L68" s="222"/>
      <c r="M68" s="222"/>
      <c r="N68" s="222"/>
      <c r="O68" s="222"/>
      <c r="P68" s="222"/>
    </row>
    <row r="69" spans="1:16" x14ac:dyDescent="0.35">
      <c r="A69" s="338"/>
      <c r="B69" s="339"/>
      <c r="C69" s="328" t="s">
        <v>246</v>
      </c>
      <c r="D69" s="329"/>
      <c r="E69" s="329"/>
      <c r="F69" s="329"/>
      <c r="G69" s="330"/>
      <c r="K69" s="221"/>
      <c r="L69" s="222"/>
      <c r="M69" s="222"/>
      <c r="N69" s="222"/>
      <c r="O69" s="222"/>
      <c r="P69" s="222"/>
    </row>
    <row r="70" spans="1:16" ht="81.75" customHeight="1" x14ac:dyDescent="0.35">
      <c r="A70" s="338"/>
      <c r="B70" s="339"/>
      <c r="C70" s="199">
        <v>15</v>
      </c>
      <c r="D70" s="331" t="str">
        <f>"murid secara berkelompok akan mengamati sebuah studi kasus, seperti "&amp;J70</f>
        <v>murid secara berkelompok akan mengamati sebuah studi kasus, seperti Sebuah aplikasi rapor digital sekolah gagal menyimpan nilai siswa karena administrator jaringan salah memberikan hak akses (privileges) pada user database dan lupa mengatur batas maksimal koneksi (max_connections) pada konfigurasi server.</v>
      </c>
      <c r="E70" s="331"/>
      <c r="F70" s="331"/>
      <c r="G70" s="332"/>
      <c r="J70" s="25" t="str">
        <f>VLOOKUP($K$2,datasm2,14,FALSE)</f>
        <v>Sebuah aplikasi rapor digital sekolah gagal menyimpan nilai siswa karena administrator jaringan salah memberikan hak akses (privileges) pada user database dan lupa mengatur batas maksimal koneksi (max_connections) pada konfigurasi server.</v>
      </c>
      <c r="K70" s="221"/>
      <c r="L70" s="222"/>
      <c r="M70" s="222"/>
      <c r="N70" s="222"/>
      <c r="O70" s="222"/>
      <c r="P70" s="222"/>
    </row>
    <row r="71" spans="1:16" ht="18" customHeight="1" x14ac:dyDescent="0.35">
      <c r="A71" s="338"/>
      <c r="B71" s="339"/>
      <c r="C71" s="382" t="s">
        <v>367</v>
      </c>
      <c r="D71" s="383"/>
      <c r="E71" s="383"/>
      <c r="F71" s="383"/>
      <c r="G71" s="384"/>
      <c r="K71" s="221"/>
      <c r="L71" s="222"/>
      <c r="M71" s="222"/>
      <c r="N71" s="222"/>
      <c r="O71" s="222"/>
      <c r="P71" s="222"/>
    </row>
    <row r="72" spans="1:16" ht="72.75" customHeight="1" x14ac:dyDescent="0.35">
      <c r="A72" s="338"/>
      <c r="B72" s="339"/>
      <c r="C72" s="199">
        <v>16</v>
      </c>
      <c r="D72" s="331" t="str">
        <f>"Berdasarkan hasil pengamatan dan diskusi, setiap kelompok akan menganalisis dan menyimpulkan hasil studi kasus. murid akan berkreasi untuk menentukan bagaimana data dari studi kasus itu bisa diorganisasi secara logis dan efisien dalam "&amp;J77</f>
        <v>Berdasarkan hasil pengamatan dan diskusi, setiap kelompok akan menganalisis dan menyimpulkan hasil studi kasus. murid akan berkreasi untuk menentukan bagaimana data dari studi kasus itu bisa diorganisasi secara logis dan efisien dalam Mail Server</v>
      </c>
      <c r="E72" s="331"/>
      <c r="F72" s="331"/>
      <c r="G72" s="332"/>
      <c r="K72" s="221"/>
      <c r="L72" s="222"/>
      <c r="M72" s="222"/>
      <c r="N72" s="222"/>
      <c r="O72" s="222"/>
      <c r="P72" s="222"/>
    </row>
    <row r="73" spans="1:16" ht="36" customHeight="1" x14ac:dyDescent="0.35">
      <c r="A73" s="338"/>
      <c r="B73" s="339"/>
      <c r="C73" s="199">
        <v>17</v>
      </c>
      <c r="D73" s="331" t="s">
        <v>368</v>
      </c>
      <c r="E73" s="331"/>
      <c r="F73" s="331"/>
      <c r="G73" s="332"/>
      <c r="K73" s="221"/>
      <c r="L73" s="222"/>
      <c r="M73" s="222"/>
      <c r="N73" s="222"/>
      <c r="O73" s="222"/>
      <c r="P73" s="222"/>
    </row>
    <row r="74" spans="1:16" ht="17.25" customHeight="1" x14ac:dyDescent="0.35">
      <c r="A74" s="338"/>
      <c r="B74" s="339"/>
      <c r="C74" s="382" t="s">
        <v>369</v>
      </c>
      <c r="D74" s="383"/>
      <c r="E74" s="383"/>
      <c r="F74" s="383"/>
      <c r="G74" s="384"/>
      <c r="K74" s="221"/>
      <c r="L74" s="222"/>
      <c r="M74" s="222"/>
      <c r="N74" s="222"/>
      <c r="O74" s="222"/>
      <c r="P74" s="222"/>
    </row>
    <row r="75" spans="1:16" ht="18.75" customHeight="1" x14ac:dyDescent="0.35">
      <c r="A75" s="338"/>
      <c r="B75" s="339"/>
      <c r="C75" s="359" t="s">
        <v>248</v>
      </c>
      <c r="D75" s="360"/>
      <c r="E75" s="360"/>
      <c r="F75" s="360"/>
      <c r="G75" s="361"/>
      <c r="K75" s="221"/>
      <c r="L75" s="222"/>
      <c r="M75" s="222"/>
      <c r="N75" s="222"/>
      <c r="O75" s="222"/>
      <c r="P75" s="222"/>
    </row>
    <row r="76" spans="1:16" ht="19.5" customHeight="1" x14ac:dyDescent="0.35">
      <c r="A76" s="338"/>
      <c r="B76" s="339"/>
      <c r="C76" s="199">
        <v>18</v>
      </c>
      <c r="D76" s="364" t="s">
        <v>249</v>
      </c>
      <c r="E76" s="364"/>
      <c r="F76" s="364"/>
      <c r="G76" s="365"/>
      <c r="K76" s="221"/>
      <c r="L76" s="222"/>
      <c r="M76" s="222"/>
      <c r="N76" s="222"/>
      <c r="O76" s="222"/>
      <c r="P76" s="222"/>
    </row>
    <row r="77" spans="1:16" ht="33" customHeight="1" x14ac:dyDescent="0.35">
      <c r="A77" s="338"/>
      <c r="B77" s="339"/>
      <c r="C77" s="200" t="s">
        <v>150</v>
      </c>
      <c r="D77" s="362" t="str">
        <f>"murid membuat catatan refleksi tentang hasil pembelajaran, khususnya mengenai "&amp;J77</f>
        <v>murid membuat catatan refleksi tentang hasil pembelajaran, khususnya mengenai Mail Server</v>
      </c>
      <c r="E77" s="362"/>
      <c r="F77" s="362"/>
      <c r="G77" s="363"/>
      <c r="J77" s="25" t="str">
        <f>VLOOKUP($K$2,datasm2,16,FALSE)</f>
        <v>Mail Server</v>
      </c>
      <c r="K77" s="221"/>
      <c r="L77" s="222"/>
      <c r="M77" s="222"/>
      <c r="N77" s="222"/>
      <c r="O77" s="222"/>
      <c r="P77" s="222"/>
    </row>
    <row r="78" spans="1:16" ht="36.75" customHeight="1" x14ac:dyDescent="0.35">
      <c r="A78" s="338"/>
      <c r="B78" s="339"/>
      <c r="C78" s="200" t="s">
        <v>150</v>
      </c>
      <c r="D78" s="362" t="s">
        <v>335</v>
      </c>
      <c r="E78" s="362"/>
      <c r="F78" s="362"/>
      <c r="G78" s="363"/>
      <c r="K78" s="221"/>
      <c r="L78" s="222"/>
      <c r="M78" s="222"/>
      <c r="N78" s="222"/>
      <c r="O78" s="222"/>
      <c r="P78" s="222"/>
    </row>
    <row r="79" spans="1:16" ht="19.5" customHeight="1" x14ac:dyDescent="0.35">
      <c r="A79" s="338"/>
      <c r="B79" s="339"/>
      <c r="C79" s="199">
        <v>19</v>
      </c>
      <c r="D79" s="364" t="s">
        <v>250</v>
      </c>
      <c r="E79" s="364"/>
      <c r="F79" s="364"/>
      <c r="G79" s="365"/>
      <c r="K79" s="221"/>
      <c r="L79" s="222"/>
      <c r="M79" s="222"/>
      <c r="N79" s="222"/>
      <c r="O79" s="222"/>
      <c r="P79" s="222"/>
    </row>
    <row r="80" spans="1:16" ht="36" customHeight="1" x14ac:dyDescent="0.35">
      <c r="A80" s="338"/>
      <c r="B80" s="339"/>
      <c r="C80" s="200" t="s">
        <v>150</v>
      </c>
      <c r="D80" s="362" t="s">
        <v>336</v>
      </c>
      <c r="E80" s="362"/>
      <c r="F80" s="362"/>
      <c r="G80" s="363"/>
      <c r="K80" s="221"/>
      <c r="L80" s="222"/>
      <c r="M80" s="222"/>
      <c r="N80" s="222"/>
      <c r="O80" s="222"/>
      <c r="P80" s="222"/>
    </row>
    <row r="81" spans="1:16" ht="37.5" customHeight="1" x14ac:dyDescent="0.35">
      <c r="A81" s="338"/>
      <c r="B81" s="339"/>
      <c r="C81" s="200" t="s">
        <v>150</v>
      </c>
      <c r="D81" s="362" t="s">
        <v>337</v>
      </c>
      <c r="E81" s="362"/>
      <c r="F81" s="362"/>
      <c r="G81" s="363"/>
      <c r="K81" s="221"/>
      <c r="L81" s="222"/>
      <c r="M81" s="222"/>
      <c r="N81" s="222"/>
      <c r="O81" s="222"/>
      <c r="P81" s="222"/>
    </row>
    <row r="82" spans="1:16" x14ac:dyDescent="0.35">
      <c r="A82" s="338"/>
      <c r="B82" s="339"/>
      <c r="C82" s="371" t="s">
        <v>253</v>
      </c>
      <c r="D82" s="372"/>
      <c r="E82" s="372"/>
      <c r="F82" s="372"/>
      <c r="G82" s="373"/>
      <c r="K82" s="221"/>
      <c r="L82" s="222"/>
      <c r="M82" s="222"/>
      <c r="N82" s="222"/>
      <c r="O82" s="222"/>
      <c r="P82" s="222"/>
    </row>
    <row r="83" spans="1:16" ht="37.5" customHeight="1" x14ac:dyDescent="0.35">
      <c r="A83" s="338"/>
      <c r="B83" s="339"/>
      <c r="C83" s="177">
        <v>20</v>
      </c>
      <c r="D83" s="331" t="s">
        <v>251</v>
      </c>
      <c r="E83" s="331"/>
      <c r="F83" s="331"/>
      <c r="G83" s="332"/>
      <c r="K83" s="222"/>
      <c r="L83" s="222"/>
      <c r="M83" s="222"/>
      <c r="N83" s="222"/>
      <c r="O83" s="222"/>
      <c r="P83" s="222"/>
    </row>
    <row r="84" spans="1:16" ht="33" customHeight="1" x14ac:dyDescent="0.35">
      <c r="A84" s="338"/>
      <c r="B84" s="339"/>
      <c r="C84" s="177">
        <v>21</v>
      </c>
      <c r="D84" s="331" t="s">
        <v>252</v>
      </c>
      <c r="E84" s="331"/>
      <c r="F84" s="331"/>
      <c r="G84" s="332"/>
      <c r="K84" s="222"/>
      <c r="L84" s="222"/>
      <c r="M84" s="222"/>
      <c r="N84" s="222"/>
      <c r="O84" s="222"/>
      <c r="P84" s="222"/>
    </row>
    <row r="85" spans="1:16" ht="34.5" customHeight="1" x14ac:dyDescent="0.35">
      <c r="A85" s="340"/>
      <c r="B85" s="341"/>
      <c r="C85" s="177">
        <v>22</v>
      </c>
      <c r="D85" s="331" t="s">
        <v>194</v>
      </c>
      <c r="E85" s="331"/>
      <c r="F85" s="331"/>
      <c r="G85" s="332"/>
      <c r="K85" s="222"/>
      <c r="L85" s="222"/>
      <c r="M85" s="222"/>
      <c r="N85" s="222"/>
      <c r="O85" s="222"/>
      <c r="P85" s="222"/>
    </row>
    <row r="86" spans="1:16" ht="15.75" customHeight="1" x14ac:dyDescent="0.35">
      <c r="M86" s="222"/>
    </row>
    <row r="87" spans="1:16" ht="30.75" customHeight="1" x14ac:dyDescent="0.35">
      <c r="A87" s="366" t="s">
        <v>260</v>
      </c>
      <c r="B87" s="367"/>
      <c r="C87" s="368" t="s">
        <v>254</v>
      </c>
      <c r="D87" s="369"/>
      <c r="E87" s="228"/>
      <c r="F87" s="363" t="s">
        <v>257</v>
      </c>
      <c r="G87" s="370"/>
    </row>
    <row r="88" spans="1:16" ht="30.75" customHeight="1" x14ac:dyDescent="0.35">
      <c r="A88" s="367"/>
      <c r="B88" s="367"/>
      <c r="C88" s="368" t="s">
        <v>256</v>
      </c>
      <c r="D88" s="369"/>
      <c r="E88" s="228"/>
      <c r="F88" s="363" t="s">
        <v>258</v>
      </c>
      <c r="G88" s="370"/>
    </row>
    <row r="89" spans="1:16" ht="30.75" customHeight="1" x14ac:dyDescent="0.35">
      <c r="A89" s="367"/>
      <c r="B89" s="367"/>
      <c r="C89" s="368" t="s">
        <v>255</v>
      </c>
      <c r="D89" s="369"/>
      <c r="E89" s="228"/>
      <c r="F89" s="363" t="s">
        <v>259</v>
      </c>
      <c r="G89" s="370"/>
    </row>
    <row r="93" spans="1:16" x14ac:dyDescent="0.35">
      <c r="B93" s="25" t="s">
        <v>153</v>
      </c>
      <c r="F93" s="25" t="str">
        <f>DATA!C6&amp;", "&amp;DATA!C17</f>
        <v>Narmada, 13 Juli 2026</v>
      </c>
    </row>
    <row r="94" spans="1:16" x14ac:dyDescent="0.35">
      <c r="B94" s="25" t="str">
        <f>IF(DATA!C16&lt;&gt;"",DATA!C16&amp;" ","")&amp;"Kepala "&amp;DATA!C5</f>
        <v>Kepala SMKN 1 Narmada</v>
      </c>
      <c r="F94" s="25" t="s">
        <v>49</v>
      </c>
    </row>
    <row r="99" spans="2:14" x14ac:dyDescent="0.35">
      <c r="B99" s="223" t="str">
        <f>DATA!C14</f>
        <v>Ridhan Hadi, S.Pd., M.Pd.</v>
      </c>
      <c r="F99" s="223" t="str">
        <f>DATA!C12</f>
        <v>Candra Rusmana</v>
      </c>
    </row>
    <row r="100" spans="2:14" x14ac:dyDescent="0.35">
      <c r="B100" s="25" t="str">
        <f>"NIP. "&amp;DATA!C15</f>
        <v>NIP. 19830603 201001 1 016</v>
      </c>
      <c r="F100" s="25" t="str">
        <f>"NIP. "&amp;DATA!C13</f>
        <v>NIP. 199001022023211000</v>
      </c>
    </row>
    <row r="103" spans="2:14" x14ac:dyDescent="0.35">
      <c r="N103" s="25" t="s">
        <v>154</v>
      </c>
    </row>
  </sheetData>
  <sheetProtection algorithmName="SHA-512" hashValue="udpBAqTtIA9vIJmhluZYKNEsC/JKSJHvSP1gbJv/k6CDKxVFCupaKAhGZbJwQTwaIvNCRSzAVh0+tyIzFjGE3Q==" saltValue="ArxoTPdBCSznlSwUL60W5Q==" spinCount="100000" sheet="1" selectLockedCells="1" autoFilter="0"/>
  <mergeCells count="61">
    <mergeCell ref="C82:G82"/>
    <mergeCell ref="D83:G83"/>
    <mergeCell ref="D84:G84"/>
    <mergeCell ref="D85:G85"/>
    <mergeCell ref="A87:B89"/>
    <mergeCell ref="C87:D87"/>
    <mergeCell ref="F87:G87"/>
    <mergeCell ref="C88:D88"/>
    <mergeCell ref="F88:G88"/>
    <mergeCell ref="C89:D89"/>
    <mergeCell ref="F89:G89"/>
    <mergeCell ref="D81:G81"/>
    <mergeCell ref="D70:G70"/>
    <mergeCell ref="C71:G71"/>
    <mergeCell ref="D72:G72"/>
    <mergeCell ref="D73:G73"/>
    <mergeCell ref="C74:G74"/>
    <mergeCell ref="C75:G75"/>
    <mergeCell ref="D76:G76"/>
    <mergeCell ref="D77:G77"/>
    <mergeCell ref="D78:G78"/>
    <mergeCell ref="D79:G79"/>
    <mergeCell ref="D80:G80"/>
    <mergeCell ref="C69:G69"/>
    <mergeCell ref="C58:G58"/>
    <mergeCell ref="C59:G59"/>
    <mergeCell ref="C60:G60"/>
    <mergeCell ref="D61:G61"/>
    <mergeCell ref="D62:G62"/>
    <mergeCell ref="D63:G63"/>
    <mergeCell ref="C64:G64"/>
    <mergeCell ref="D65:G65"/>
    <mergeCell ref="D66:G66"/>
    <mergeCell ref="C67:G67"/>
    <mergeCell ref="D68:G68"/>
    <mergeCell ref="D52:G52"/>
    <mergeCell ref="D53:G53"/>
    <mergeCell ref="D54:G54"/>
    <mergeCell ref="D55:G55"/>
    <mergeCell ref="D56:G56"/>
    <mergeCell ref="D57:G57"/>
    <mergeCell ref="D29:G30"/>
    <mergeCell ref="D35:G36"/>
    <mergeCell ref="D38:G39"/>
    <mergeCell ref="D40:G40"/>
    <mergeCell ref="A47:G47"/>
    <mergeCell ref="A48:B85"/>
    <mergeCell ref="C48:G48"/>
    <mergeCell ref="D49:G49"/>
    <mergeCell ref="D50:G50"/>
    <mergeCell ref="D51:G51"/>
    <mergeCell ref="A19:B45"/>
    <mergeCell ref="D20:G23"/>
    <mergeCell ref="D25:G25"/>
    <mergeCell ref="D26:G26"/>
    <mergeCell ref="D27:G27"/>
    <mergeCell ref="K1:Q1"/>
    <mergeCell ref="A2:G2"/>
    <mergeCell ref="A3:G3"/>
    <mergeCell ref="F8:G8"/>
    <mergeCell ref="A12:B17"/>
  </mergeCells>
  <pageMargins left="0.7" right="0.7" top="0.75" bottom="0.75" header="0.3" footer="0.3"/>
  <pageSetup paperSize="9" orientation="portrait" r:id="rId1"/>
  <rowBreaks count="1" manualBreakCount="1">
    <brk id="3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4:I33"/>
  <sheetViews>
    <sheetView zoomScale="69" zoomScaleNormal="69" workbookViewId="0">
      <selection activeCell="M31" sqref="M31"/>
    </sheetView>
  </sheetViews>
  <sheetFormatPr defaultRowHeight="14.5" x14ac:dyDescent="0.35"/>
  <sheetData>
    <row r="4" spans="1:9" ht="72" customHeight="1" x14ac:dyDescent="0.65">
      <c r="A4" s="388" t="s">
        <v>108</v>
      </c>
      <c r="B4" s="388"/>
      <c r="C4" s="388"/>
      <c r="D4" s="388"/>
      <c r="E4" s="388"/>
      <c r="F4" s="388"/>
      <c r="G4" s="388"/>
      <c r="H4" s="388"/>
      <c r="I4" s="388"/>
    </row>
    <row r="5" spans="1:9" ht="25.5" x14ac:dyDescent="0.55000000000000004">
      <c r="A5" s="389" t="str">
        <f>DATA!C10</f>
        <v>Kometensi Keahlian Rekayasa Perangkat Lunak</v>
      </c>
      <c r="B5" s="389"/>
      <c r="C5" s="389"/>
      <c r="D5" s="389"/>
      <c r="E5" s="389"/>
      <c r="F5" s="389"/>
      <c r="G5" s="389"/>
      <c r="H5" s="389"/>
      <c r="I5" s="389"/>
    </row>
    <row r="6" spans="1:9" ht="25.5" x14ac:dyDescent="0.55000000000000004">
      <c r="A6" s="389" t="str">
        <f>"Kelas "&amp;DATA!C11</f>
        <v>Kelas XI RPL</v>
      </c>
      <c r="B6" s="389"/>
      <c r="C6" s="389"/>
      <c r="D6" s="389"/>
      <c r="E6" s="389"/>
      <c r="F6" s="389"/>
      <c r="G6" s="389"/>
      <c r="H6" s="389"/>
      <c r="I6" s="389"/>
    </row>
    <row r="7" spans="1:9" ht="18" x14ac:dyDescent="0.4">
      <c r="A7" s="387" t="str">
        <f>"Tahun Pelajaran "&amp;DATA!C7</f>
        <v>Tahun Pelajaran 2026/2027</v>
      </c>
      <c r="B7" s="387"/>
      <c r="C7" s="387"/>
      <c r="D7" s="387"/>
      <c r="E7" s="387"/>
      <c r="F7" s="387"/>
      <c r="G7" s="387"/>
      <c r="H7" s="387"/>
      <c r="I7" s="387"/>
    </row>
    <row r="8" spans="1:9" ht="178.5" customHeight="1" x14ac:dyDescent="0.35"/>
    <row r="10" spans="1:9" ht="15.5" x14ac:dyDescent="0.35">
      <c r="B10" s="64" t="s">
        <v>109</v>
      </c>
      <c r="C10" s="25" t="s">
        <v>110</v>
      </c>
      <c r="D10" s="25"/>
      <c r="E10" s="25"/>
      <c r="F10" s="25"/>
    </row>
    <row r="11" spans="1:9" ht="15.5" x14ac:dyDescent="0.35">
      <c r="B11" s="64" t="s">
        <v>111</v>
      </c>
      <c r="C11" s="25" t="s">
        <v>75</v>
      </c>
      <c r="D11" s="25"/>
      <c r="E11" s="25"/>
      <c r="F11" s="25"/>
    </row>
    <row r="12" spans="1:9" ht="15.5" x14ac:dyDescent="0.35">
      <c r="B12" s="64" t="s">
        <v>112</v>
      </c>
      <c r="C12" s="25" t="s">
        <v>378</v>
      </c>
      <c r="D12" s="25"/>
      <c r="E12" s="25"/>
      <c r="F12" s="25"/>
    </row>
    <row r="13" spans="1:9" ht="15.5" x14ac:dyDescent="0.35">
      <c r="B13" s="64" t="s">
        <v>114</v>
      </c>
      <c r="C13" s="25" t="s">
        <v>113</v>
      </c>
      <c r="D13" s="25"/>
      <c r="E13" s="25"/>
      <c r="F13" s="25"/>
    </row>
    <row r="14" spans="1:9" ht="15.5" x14ac:dyDescent="0.35">
      <c r="B14" s="64" t="s">
        <v>115</v>
      </c>
      <c r="C14" s="25" t="s">
        <v>76</v>
      </c>
      <c r="D14" s="25"/>
      <c r="E14" s="25"/>
      <c r="F14" s="25"/>
    </row>
    <row r="15" spans="1:9" ht="15.5" x14ac:dyDescent="0.35">
      <c r="B15" s="64" t="s">
        <v>117</v>
      </c>
      <c r="C15" s="25" t="s">
        <v>116</v>
      </c>
      <c r="D15" s="25"/>
      <c r="E15" s="25"/>
      <c r="F15" s="25"/>
    </row>
    <row r="16" spans="1:9" ht="15.5" x14ac:dyDescent="0.35">
      <c r="B16" s="64" t="s">
        <v>119</v>
      </c>
      <c r="C16" s="25" t="s">
        <v>118</v>
      </c>
      <c r="D16" s="25"/>
      <c r="E16" s="25"/>
      <c r="F16" s="25"/>
    </row>
    <row r="17" spans="1:9" ht="15.5" x14ac:dyDescent="0.35">
      <c r="B17" s="64" t="s">
        <v>120</v>
      </c>
      <c r="C17" s="25" t="s">
        <v>203</v>
      </c>
      <c r="D17" s="25"/>
      <c r="E17" s="25"/>
      <c r="F17" s="25"/>
    </row>
    <row r="18" spans="1:9" ht="15.5" x14ac:dyDescent="0.35">
      <c r="B18" s="64" t="s">
        <v>121</v>
      </c>
      <c r="C18" s="25" t="s">
        <v>204</v>
      </c>
      <c r="D18" s="25"/>
      <c r="E18" s="25"/>
      <c r="F18" s="25"/>
    </row>
    <row r="19" spans="1:9" ht="15.5" x14ac:dyDescent="0.35">
      <c r="B19" s="64" t="s">
        <v>195</v>
      </c>
      <c r="C19" s="25" t="s">
        <v>205</v>
      </c>
      <c r="D19" s="25"/>
      <c r="E19" s="25"/>
      <c r="F19" s="25"/>
    </row>
    <row r="20" spans="1:9" ht="15.5" x14ac:dyDescent="0.35">
      <c r="B20" s="64" t="s">
        <v>196</v>
      </c>
      <c r="C20" s="25" t="s">
        <v>202</v>
      </c>
    </row>
    <row r="21" spans="1:9" ht="15.5" x14ac:dyDescent="0.35">
      <c r="B21" s="64" t="s">
        <v>197</v>
      </c>
      <c r="C21" s="25" t="s">
        <v>379</v>
      </c>
    </row>
    <row r="22" spans="1:9" x14ac:dyDescent="0.35">
      <c r="B22" s="65"/>
    </row>
    <row r="23" spans="1:9" ht="18" x14ac:dyDescent="0.4">
      <c r="A23" s="387" t="s">
        <v>122</v>
      </c>
      <c r="B23" s="387"/>
      <c r="C23" s="387"/>
      <c r="D23" s="387"/>
      <c r="E23" s="387"/>
      <c r="F23" s="387"/>
      <c r="G23" s="387"/>
      <c r="H23" s="387"/>
      <c r="I23" s="387"/>
    </row>
    <row r="24" spans="1:9" ht="18" x14ac:dyDescent="0.4">
      <c r="A24" s="66"/>
      <c r="B24" s="66"/>
      <c r="C24" s="66"/>
      <c r="D24" s="66"/>
      <c r="E24" s="66"/>
      <c r="F24" s="66"/>
      <c r="G24" s="66"/>
      <c r="H24" s="66"/>
      <c r="I24" s="66"/>
    </row>
    <row r="25" spans="1:9" ht="20.5" x14ac:dyDescent="0.45">
      <c r="A25" s="390" t="str">
        <f>DATA!C12</f>
        <v>Candra Rusmana</v>
      </c>
      <c r="B25" s="390"/>
      <c r="C25" s="390"/>
      <c r="D25" s="390"/>
      <c r="E25" s="390"/>
      <c r="F25" s="390"/>
      <c r="G25" s="390"/>
      <c r="H25" s="390"/>
      <c r="I25" s="390"/>
    </row>
    <row r="26" spans="1:9" ht="20.5" x14ac:dyDescent="0.45">
      <c r="A26" s="385" t="str">
        <f>"NIP : "&amp;DATA!C13</f>
        <v>NIP : 199001022023211000</v>
      </c>
      <c r="B26" s="385"/>
      <c r="C26" s="385"/>
      <c r="D26" s="385"/>
      <c r="E26" s="385"/>
      <c r="F26" s="385"/>
      <c r="G26" s="385"/>
      <c r="H26" s="385"/>
      <c r="I26" s="385"/>
    </row>
    <row r="27" spans="1:9" hidden="1" x14ac:dyDescent="0.35"/>
    <row r="29" spans="1:9" ht="22.5" x14ac:dyDescent="0.45">
      <c r="A29" s="386" t="str">
        <f>DATA!C5</f>
        <v>SMKN 1 Narmada</v>
      </c>
      <c r="B29" s="386"/>
      <c r="C29" s="386"/>
      <c r="D29" s="386"/>
      <c r="E29" s="386"/>
      <c r="F29" s="386"/>
      <c r="G29" s="386"/>
      <c r="H29" s="386"/>
      <c r="I29" s="386"/>
    </row>
    <row r="30" spans="1:9" ht="18" x14ac:dyDescent="0.4">
      <c r="A30" s="387" t="str">
        <f>DATA!C6</f>
        <v>Narmada</v>
      </c>
      <c r="B30" s="387"/>
      <c r="C30" s="387"/>
      <c r="D30" s="387"/>
      <c r="E30" s="387"/>
      <c r="F30" s="387"/>
      <c r="G30" s="387"/>
      <c r="H30" s="387"/>
      <c r="I30" s="387"/>
    </row>
    <row r="31" spans="1:9" ht="18" x14ac:dyDescent="0.4">
      <c r="A31" s="387" t="str">
        <f>DATA!C7</f>
        <v>2026/2027</v>
      </c>
      <c r="B31" s="387"/>
      <c r="C31" s="387"/>
      <c r="D31" s="387"/>
      <c r="E31" s="387"/>
      <c r="F31" s="387"/>
      <c r="G31" s="387"/>
      <c r="H31" s="387"/>
      <c r="I31" s="387"/>
    </row>
    <row r="33" hidden="1" x14ac:dyDescent="0.35"/>
  </sheetData>
  <sheetProtection algorithmName="SHA-512" hashValue="wR0jtlywFmo+qc4GLcs3o3bCmdbbcT/nFkd6Q/AzkVL1cn1V5HicyBz79mspuf2bDObDWpLY4ebA9EjSoUHsdg==" saltValue="q8BBfk01GQU22U3JGGkRwg==" spinCount="100000" sheet="1" selectLockedCells="1"/>
  <mergeCells count="10">
    <mergeCell ref="A26:I26"/>
    <mergeCell ref="A29:I29"/>
    <mergeCell ref="A30:I30"/>
    <mergeCell ref="A31:I31"/>
    <mergeCell ref="A4:I4"/>
    <mergeCell ref="A5:I5"/>
    <mergeCell ref="A6:I6"/>
    <mergeCell ref="A7:I7"/>
    <mergeCell ref="A23:I23"/>
    <mergeCell ref="A25:I25"/>
  </mergeCells>
  <pageMargins left="0.9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95</vt:i4>
      </vt:variant>
    </vt:vector>
  </HeadingPairs>
  <TitlesOfParts>
    <vt:vector size="116" baseType="lpstr">
      <vt:lpstr>KALENDER PENDIDIKAN</vt:lpstr>
      <vt:lpstr>DATA</vt:lpstr>
      <vt:lpstr>FORM PENGISIAN E-KIERJA SMS 1</vt:lpstr>
      <vt:lpstr>FORM PENGISIAN E-KIERJA SMST 2</vt:lpstr>
      <vt:lpstr>RPM PjBL SEM1</vt:lpstr>
      <vt:lpstr>RPM PjBL SEM2</vt:lpstr>
      <vt:lpstr>RPM PBL SEM1</vt:lpstr>
      <vt:lpstr>RPM PBL SEM2</vt:lpstr>
      <vt:lpstr>COVER</vt:lpstr>
      <vt:lpstr>MINGGU EFEKTIF</vt:lpstr>
      <vt:lpstr>ALOKASI WAKTU GANJIL</vt:lpstr>
      <vt:lpstr>ALOKASI WAKTU GENAP</vt:lpstr>
      <vt:lpstr>PROTA</vt:lpstr>
      <vt:lpstr>POSEM1</vt:lpstr>
      <vt:lpstr>POSEM2</vt:lpstr>
      <vt:lpstr>RPM PjBL SEM1 ADIWIYATA</vt:lpstr>
      <vt:lpstr>RPM PjBL SEM2 ADIWIYATA</vt:lpstr>
      <vt:lpstr>RPM PBL SEM1 ADIWIYATA</vt:lpstr>
      <vt:lpstr>RPM PBL SEM2 ADIWIYATA</vt:lpstr>
      <vt:lpstr>KKTP GANJIL</vt:lpstr>
      <vt:lpstr>KKTP GENAP</vt:lpstr>
      <vt:lpstr>AGUSTUS1</vt:lpstr>
      <vt:lpstr>AGUSTUS2</vt:lpstr>
      <vt:lpstr>AGUSTUS3</vt:lpstr>
      <vt:lpstr>AGUSTUS4</vt:lpstr>
      <vt:lpstr>AGUSTUS5</vt:lpstr>
      <vt:lpstr>AGUSTUS6</vt:lpstr>
      <vt:lpstr>APRIL1</vt:lpstr>
      <vt:lpstr>APRIL2</vt:lpstr>
      <vt:lpstr>APRIL3</vt:lpstr>
      <vt:lpstr>APRIL4</vt:lpstr>
      <vt:lpstr>APRIL5</vt:lpstr>
      <vt:lpstr>APRIL6</vt:lpstr>
      <vt:lpstr>datas1</vt:lpstr>
      <vt:lpstr>datasemester1</vt:lpstr>
      <vt:lpstr>datasm1</vt:lpstr>
      <vt:lpstr>datasm2</vt:lpstr>
      <vt:lpstr>DESEMBER1</vt:lpstr>
      <vt:lpstr>DESEMBER2</vt:lpstr>
      <vt:lpstr>DESEMBER3</vt:lpstr>
      <vt:lpstr>DESEMBER4</vt:lpstr>
      <vt:lpstr>DESEMBER5</vt:lpstr>
      <vt:lpstr>DESEMBER6</vt:lpstr>
      <vt:lpstr>FEBRUARI1</vt:lpstr>
      <vt:lpstr>FEBRUARI2</vt:lpstr>
      <vt:lpstr>FEBRUARI3</vt:lpstr>
      <vt:lpstr>FEBRUARI4</vt:lpstr>
      <vt:lpstr>FEBRUARI5</vt:lpstr>
      <vt:lpstr>FEBRUARI6</vt:lpstr>
      <vt:lpstr>JANUARI1</vt:lpstr>
      <vt:lpstr>JANUARI2</vt:lpstr>
      <vt:lpstr>JANUARI3</vt:lpstr>
      <vt:lpstr>JANUARI4</vt:lpstr>
      <vt:lpstr>JANUARI5</vt:lpstr>
      <vt:lpstr>JANUARI6</vt:lpstr>
      <vt:lpstr>JULI1</vt:lpstr>
      <vt:lpstr>JULI2</vt:lpstr>
      <vt:lpstr>JULI3</vt:lpstr>
      <vt:lpstr>JULI4</vt:lpstr>
      <vt:lpstr>JULI5</vt:lpstr>
      <vt:lpstr>JULI6</vt:lpstr>
      <vt:lpstr>JUNI1</vt:lpstr>
      <vt:lpstr>JUNI2</vt:lpstr>
      <vt:lpstr>JUNI3</vt:lpstr>
      <vt:lpstr>JUNI4</vt:lpstr>
      <vt:lpstr>JUNI5</vt:lpstr>
      <vt:lpstr>JUNI6</vt:lpstr>
      <vt:lpstr>MARET1</vt:lpstr>
      <vt:lpstr>MARET2</vt:lpstr>
      <vt:lpstr>MARET3</vt:lpstr>
      <vt:lpstr>MARET4</vt:lpstr>
      <vt:lpstr>MARET5</vt:lpstr>
      <vt:lpstr>MARET6</vt:lpstr>
      <vt:lpstr>MEII1</vt:lpstr>
      <vt:lpstr>MEII2</vt:lpstr>
      <vt:lpstr>MEII3</vt:lpstr>
      <vt:lpstr>MEII4</vt:lpstr>
      <vt:lpstr>MEII5</vt:lpstr>
      <vt:lpstr>MEII6</vt:lpstr>
      <vt:lpstr>NOVEMBER1</vt:lpstr>
      <vt:lpstr>NOVEMBER2</vt:lpstr>
      <vt:lpstr>NOVEMBER3</vt:lpstr>
      <vt:lpstr>NOVEMBER4</vt:lpstr>
      <vt:lpstr>NOVEMBER5</vt:lpstr>
      <vt:lpstr>NOVEMBER6</vt:lpstr>
      <vt:lpstr>OKTOBER1</vt:lpstr>
      <vt:lpstr>OKTOBER2</vt:lpstr>
      <vt:lpstr>OKTOBER3</vt:lpstr>
      <vt:lpstr>OKTOBER4</vt:lpstr>
      <vt:lpstr>OKTOBER5</vt:lpstr>
      <vt:lpstr>OKTOBER6</vt:lpstr>
      <vt:lpstr>'ALOKASI WAKTU GANJIL'!Print_Area</vt:lpstr>
      <vt:lpstr>'ALOKASI WAKTU GENAP'!Print_Area</vt:lpstr>
      <vt:lpstr>COVER!Print_Area</vt:lpstr>
      <vt:lpstr>'KKTP GANJIL'!Print_Area</vt:lpstr>
      <vt:lpstr>'KKTP GENAP'!Print_Area</vt:lpstr>
      <vt:lpstr>'MINGGU EFEKTIF'!Print_Area</vt:lpstr>
      <vt:lpstr>POSEM1!Print_Area</vt:lpstr>
      <vt:lpstr>POSEM2!Print_Area</vt:lpstr>
      <vt:lpstr>PROTA!Print_Area</vt:lpstr>
      <vt:lpstr>'RPM PBL SEM1'!Print_Area</vt:lpstr>
      <vt:lpstr>'RPM PBL SEM1 ADIWIYATA'!Print_Area</vt:lpstr>
      <vt:lpstr>'RPM PBL SEM2'!Print_Area</vt:lpstr>
      <vt:lpstr>'RPM PBL SEM2 ADIWIYATA'!Print_Area</vt:lpstr>
      <vt:lpstr>'RPM PjBL SEM1'!Print_Area</vt:lpstr>
      <vt:lpstr>'RPM PjBL SEM1 ADIWIYATA'!Print_Area</vt:lpstr>
      <vt:lpstr>'RPM PjBL SEM2'!Print_Area</vt:lpstr>
      <vt:lpstr>'RPM PjBL SEM2 ADIWIYATA'!Print_Area</vt:lpstr>
      <vt:lpstr>SEPTEMBER1</vt:lpstr>
      <vt:lpstr>SEPTEMBER2</vt:lpstr>
      <vt:lpstr>SEPTEMBER3</vt:lpstr>
      <vt:lpstr>SEPTEMBER4</vt:lpstr>
      <vt:lpstr>SEPTEMBER5</vt:lpstr>
      <vt:lpstr>SEPTEMBER6</vt:lpstr>
      <vt:lpstr>whehe1</vt:lpstr>
      <vt:lpstr>whehe2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RPL SKANADA</cp:lastModifiedBy>
  <cp:lastPrinted>2026-07-24T01:46:33Z</cp:lastPrinted>
  <dcterms:created xsi:type="dcterms:W3CDTF">2021-01-17T03:48:19Z</dcterms:created>
  <dcterms:modified xsi:type="dcterms:W3CDTF">2026-07-29T07:06:45Z</dcterms:modified>
</cp:coreProperties>
</file>